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yaVerksamhet\10_MyndÖvergrip\100_Övergrip\Kommunikation\Webb\Extrawebbar\Miljösamverkan Sverige\MSS tillfälliga filer migrering\"/>
    </mc:Choice>
  </mc:AlternateContent>
  <xr:revisionPtr revIDLastSave="0" documentId="8_{145DC90D-24ED-421A-8552-5F0DC50F02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mmanfattning år 1 och FAPT" sheetId="8" r:id="rId1"/>
    <sheet name="Naturvård" sheetId="13" r:id="rId2"/>
    <sheet name="Vattenskyddsområden" sheetId="10" r:id="rId3"/>
    <sheet name="Vattenverksamhet" sheetId="9" r:id="rId4"/>
    <sheet name="Miljöskydd" sheetId="7" r:id="rId5"/>
    <sheet name="Förorenade områden" sheetId="5" r:id="rId6"/>
    <sheet name="Behov år 1-3, översiktligt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8" i="7" l="1"/>
  <c r="V28" i="7"/>
  <c r="Y28" i="7" s="1"/>
  <c r="W21" i="7"/>
  <c r="Y21" i="7" s="1"/>
  <c r="T21" i="7"/>
  <c r="V17" i="7"/>
  <c r="U17" i="7"/>
  <c r="T11" i="7"/>
  <c r="T10" i="7"/>
  <c r="T9" i="7"/>
  <c r="O28" i="7"/>
  <c r="N28" i="7"/>
  <c r="Q28" i="7" s="1"/>
  <c r="O21" i="7"/>
  <c r="L21" i="7"/>
  <c r="Q21" i="7" s="1"/>
  <c r="N17" i="7"/>
  <c r="M17" i="7"/>
  <c r="L11" i="7"/>
  <c r="L10" i="7"/>
  <c r="L9" i="7"/>
  <c r="T17" i="7" l="1"/>
  <c r="Y17" i="7" s="1"/>
  <c r="Y29" i="7" s="1"/>
  <c r="L17" i="7"/>
  <c r="Q17" i="7" s="1"/>
  <c r="Q29" i="7" s="1"/>
  <c r="W57" i="7"/>
  <c r="V57" i="7"/>
  <c r="Y57" i="7" s="1"/>
  <c r="T57" i="7"/>
  <c r="O57" i="7"/>
  <c r="N57" i="7"/>
  <c r="L57" i="7"/>
  <c r="G57" i="7"/>
  <c r="F57" i="7"/>
  <c r="D57" i="7"/>
  <c r="V50" i="7"/>
  <c r="U50" i="7"/>
  <c r="N50" i="7"/>
  <c r="M50" i="7"/>
  <c r="F50" i="7"/>
  <c r="E50" i="7"/>
  <c r="T44" i="7"/>
  <c r="L44" i="7"/>
  <c r="D44" i="7"/>
  <c r="T43" i="7"/>
  <c r="L43" i="7"/>
  <c r="D43" i="7"/>
  <c r="T42" i="7"/>
  <c r="L42" i="7"/>
  <c r="D42" i="7"/>
  <c r="T41" i="7"/>
  <c r="L41" i="7"/>
  <c r="D41" i="7"/>
  <c r="T40" i="7"/>
  <c r="L40" i="7"/>
  <c r="D40" i="7"/>
  <c r="T39" i="7"/>
  <c r="L39" i="7"/>
  <c r="D39" i="7"/>
  <c r="T38" i="7"/>
  <c r="L38" i="7"/>
  <c r="D38" i="7"/>
  <c r="T37" i="7"/>
  <c r="L37" i="7"/>
  <c r="L45" i="7" s="1"/>
  <c r="L46" i="7" s="1"/>
  <c r="L50" i="7" s="1"/>
  <c r="Q50" i="7" s="1"/>
  <c r="D37" i="7"/>
  <c r="G28" i="7"/>
  <c r="F28" i="7"/>
  <c r="G21" i="7"/>
  <c r="D21" i="7"/>
  <c r="F17" i="7"/>
  <c r="E17" i="7"/>
  <c r="D11" i="7"/>
  <c r="D10" i="7"/>
  <c r="D9" i="7"/>
  <c r="D17" i="7" l="1"/>
  <c r="I17" i="7" s="1"/>
  <c r="Q57" i="7"/>
  <c r="Q58" i="7" s="1"/>
  <c r="I28" i="7"/>
  <c r="I57" i="7"/>
  <c r="T45" i="7"/>
  <c r="T46" i="7" s="1"/>
  <c r="T50" i="7" s="1"/>
  <c r="Y50" i="7" s="1"/>
  <c r="Y58" i="7" s="1"/>
  <c r="I21" i="7"/>
  <c r="I29" i="7" s="1"/>
  <c r="D45" i="7"/>
  <c r="D46" i="7" s="1"/>
  <c r="D50" i="7" s="1"/>
  <c r="I50" i="7" s="1"/>
  <c r="I58" i="7" l="1"/>
  <c r="I144" i="13"/>
  <c r="S144" i="13"/>
  <c r="N144" i="13"/>
  <c r="O142" i="13"/>
  <c r="S142" i="13" s="1"/>
  <c r="J142" i="13"/>
  <c r="N142" i="13" s="1"/>
  <c r="E142" i="13"/>
  <c r="S143" i="13"/>
  <c r="N143" i="13"/>
  <c r="I143" i="13"/>
  <c r="I142" i="13"/>
  <c r="S141" i="13"/>
  <c r="N141" i="13"/>
  <c r="I141" i="13"/>
  <c r="S140" i="13"/>
  <c r="N140" i="13"/>
  <c r="I140" i="13"/>
  <c r="S117" i="13"/>
  <c r="N117" i="13"/>
  <c r="I117" i="13"/>
  <c r="S116" i="13"/>
  <c r="N116" i="13"/>
  <c r="I116" i="13"/>
  <c r="G38" i="9"/>
  <c r="AA40" i="9"/>
  <c r="R40" i="9"/>
  <c r="I40" i="9"/>
  <c r="I43" i="9"/>
  <c r="I42" i="9"/>
  <c r="G25" i="9"/>
  <c r="W4" i="10"/>
  <c r="U7" i="10"/>
  <c r="O4" i="10"/>
  <c r="M7" i="10"/>
  <c r="O11" i="10"/>
  <c r="G4" i="10"/>
  <c r="G11" i="10" s="1"/>
  <c r="E7" i="10"/>
  <c r="O137" i="13"/>
  <c r="E133" i="13"/>
  <c r="Q104" i="13"/>
  <c r="Q103" i="13"/>
  <c r="Q102" i="13"/>
  <c r="S102" i="13" s="1"/>
  <c r="Q101" i="13"/>
  <c r="Q100" i="13"/>
  <c r="Q99" i="13"/>
  <c r="S99" i="13" s="1"/>
  <c r="Q98" i="13"/>
  <c r="Q97" i="13"/>
  <c r="Q96" i="13"/>
  <c r="Q95" i="13"/>
  <c r="Q94" i="13"/>
  <c r="S94" i="13" s="1"/>
  <c r="Q93" i="13"/>
  <c r="Q92" i="13"/>
  <c r="Q91" i="13"/>
  <c r="S91" i="13" s="1"/>
  <c r="Q90" i="13"/>
  <c r="S90" i="13" s="1"/>
  <c r="Q89" i="13"/>
  <c r="N53" i="13"/>
  <c r="N49" i="13"/>
  <c r="R67" i="13"/>
  <c r="S67" i="13" s="1"/>
  <c r="R77" i="13"/>
  <c r="Y30" i="9"/>
  <c r="P30" i="9"/>
  <c r="G30" i="9"/>
  <c r="Y27" i="9"/>
  <c r="P27" i="9"/>
  <c r="G27" i="9"/>
  <c r="O158" i="13"/>
  <c r="O135" i="13"/>
  <c r="O133" i="13"/>
  <c r="S133" i="13"/>
  <c r="O131" i="13"/>
  <c r="S131" i="13" s="1"/>
  <c r="Q126" i="13"/>
  <c r="Q125" i="13"/>
  <c r="S125" i="13" s="1"/>
  <c r="S53" i="13"/>
  <c r="S49" i="13"/>
  <c r="S45" i="13"/>
  <c r="S41" i="13"/>
  <c r="S37" i="13"/>
  <c r="S32" i="13"/>
  <c r="N32" i="13"/>
  <c r="N37" i="13"/>
  <c r="N45" i="13"/>
  <c r="N41" i="13"/>
  <c r="N57" i="13"/>
  <c r="S57" i="13"/>
  <c r="O56" i="13"/>
  <c r="S56" i="13" s="1"/>
  <c r="O55" i="13"/>
  <c r="S55" i="13" s="1"/>
  <c r="O52" i="13"/>
  <c r="O51" i="13"/>
  <c r="S51" i="13" s="1"/>
  <c r="O48" i="13"/>
  <c r="S48" i="13" s="1"/>
  <c r="O47" i="13"/>
  <c r="O44" i="13"/>
  <c r="S44" i="13" s="1"/>
  <c r="O43" i="13"/>
  <c r="S43" i="13" s="1"/>
  <c r="O40" i="13"/>
  <c r="S40" i="13" s="1"/>
  <c r="O39" i="13"/>
  <c r="S39" i="13"/>
  <c r="O36" i="13"/>
  <c r="S36" i="13" s="1"/>
  <c r="O35" i="13"/>
  <c r="S35" i="13"/>
  <c r="O34" i="13"/>
  <c r="S34" i="13" s="1"/>
  <c r="O31" i="13"/>
  <c r="S31" i="13"/>
  <c r="O30" i="13"/>
  <c r="S30" i="13" s="1"/>
  <c r="O29" i="13"/>
  <c r="S29" i="13" s="1"/>
  <c r="S52" i="13"/>
  <c r="S47" i="13"/>
  <c r="J56" i="13"/>
  <c r="J55" i="13"/>
  <c r="N55" i="13" s="1"/>
  <c r="J52" i="13"/>
  <c r="J51" i="13"/>
  <c r="J48" i="13"/>
  <c r="J47" i="13"/>
  <c r="J44" i="13"/>
  <c r="N44" i="13" s="1"/>
  <c r="J43" i="13"/>
  <c r="J40" i="13"/>
  <c r="J39" i="13"/>
  <c r="N39" i="13" s="1"/>
  <c r="J36" i="13"/>
  <c r="N36" i="13" s="1"/>
  <c r="J35" i="13"/>
  <c r="J34" i="13"/>
  <c r="J31" i="13"/>
  <c r="J30" i="13"/>
  <c r="N30" i="13" s="1"/>
  <c r="J29" i="13"/>
  <c r="S162" i="13"/>
  <c r="S160" i="13"/>
  <c r="S158" i="13"/>
  <c r="S163" i="13" s="1"/>
  <c r="S155" i="13"/>
  <c r="S154" i="13"/>
  <c r="S152" i="13"/>
  <c r="S151" i="13"/>
  <c r="S156" i="13" s="1"/>
  <c r="S149" i="13"/>
  <c r="S148" i="13"/>
  <c r="S138" i="13"/>
  <c r="S137" i="13"/>
  <c r="S136" i="13"/>
  <c r="S135" i="13"/>
  <c r="S134" i="13"/>
  <c r="S132" i="13"/>
  <c r="S130" i="13"/>
  <c r="S129" i="13"/>
  <c r="S128" i="13"/>
  <c r="S126" i="13"/>
  <c r="S124" i="13"/>
  <c r="S123" i="13"/>
  <c r="S122" i="13"/>
  <c r="S121" i="13"/>
  <c r="S120" i="13"/>
  <c r="S114" i="13"/>
  <c r="S113" i="13"/>
  <c r="S112" i="13"/>
  <c r="S110" i="13"/>
  <c r="S109" i="13"/>
  <c r="S108" i="13"/>
  <c r="S87" i="13"/>
  <c r="S83" i="13"/>
  <c r="S82" i="13"/>
  <c r="S79" i="13"/>
  <c r="S78" i="13"/>
  <c r="S77" i="13"/>
  <c r="S73" i="13"/>
  <c r="S72" i="13"/>
  <c r="S70" i="13"/>
  <c r="S69" i="13"/>
  <c r="S63" i="13"/>
  <c r="S62" i="13"/>
  <c r="S61" i="13"/>
  <c r="S60" i="13"/>
  <c r="S59" i="13"/>
  <c r="S58" i="13"/>
  <c r="S54" i="13"/>
  <c r="S50" i="13"/>
  <c r="S46" i="13"/>
  <c r="S42" i="13"/>
  <c r="S38" i="13"/>
  <c r="S33" i="13"/>
  <c r="S28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6" i="13"/>
  <c r="S5" i="13"/>
  <c r="S4" i="13"/>
  <c r="J158" i="13"/>
  <c r="E158" i="13"/>
  <c r="E131" i="13"/>
  <c r="I131" i="13" s="1"/>
  <c r="N132" i="13"/>
  <c r="N134" i="13"/>
  <c r="N136" i="13"/>
  <c r="N138" i="13"/>
  <c r="J137" i="13"/>
  <c r="N137" i="13"/>
  <c r="J135" i="13"/>
  <c r="N135" i="13" s="1"/>
  <c r="J133" i="13"/>
  <c r="N133" i="13"/>
  <c r="J131" i="13"/>
  <c r="N131" i="13" s="1"/>
  <c r="L126" i="13"/>
  <c r="N126" i="13" s="1"/>
  <c r="L125" i="13"/>
  <c r="N125" i="13" s="1"/>
  <c r="G126" i="13"/>
  <c r="G125" i="13"/>
  <c r="I125" i="13" s="1"/>
  <c r="L91" i="13"/>
  <c r="L92" i="13"/>
  <c r="N92" i="13" s="1"/>
  <c r="L93" i="13"/>
  <c r="N93" i="13" s="1"/>
  <c r="L94" i="13"/>
  <c r="L95" i="13"/>
  <c r="L96" i="13"/>
  <c r="N96" i="13" s="1"/>
  <c r="L97" i="13"/>
  <c r="L98" i="13"/>
  <c r="L99" i="13"/>
  <c r="L100" i="13"/>
  <c r="N100" i="13" s="1"/>
  <c r="L101" i="13"/>
  <c r="N101" i="13" s="1"/>
  <c r="L102" i="13"/>
  <c r="L103" i="13"/>
  <c r="L104" i="13"/>
  <c r="L90" i="13"/>
  <c r="N90" i="13" s="1"/>
  <c r="L89" i="13"/>
  <c r="M77" i="13"/>
  <c r="M67" i="13"/>
  <c r="N155" i="13"/>
  <c r="I155" i="13"/>
  <c r="N154" i="13"/>
  <c r="I154" i="13"/>
  <c r="N162" i="13"/>
  <c r="I162" i="13"/>
  <c r="I28" i="13"/>
  <c r="S84" i="13"/>
  <c r="N123" i="13"/>
  <c r="N124" i="13"/>
  <c r="I123" i="13"/>
  <c r="I124" i="13"/>
  <c r="C9" i="8"/>
  <c r="I138" i="13"/>
  <c r="I136" i="13"/>
  <c r="I134" i="13"/>
  <c r="I132" i="13"/>
  <c r="G100" i="13"/>
  <c r="I100" i="13" s="1"/>
  <c r="G99" i="13"/>
  <c r="I99" i="13"/>
  <c r="G102" i="13"/>
  <c r="I102" i="13" s="1"/>
  <c r="G101" i="13"/>
  <c r="I101" i="13"/>
  <c r="G104" i="13"/>
  <c r="I104" i="13" s="1"/>
  <c r="G103" i="13"/>
  <c r="I103" i="13" s="1"/>
  <c r="G96" i="13"/>
  <c r="I96" i="13" s="1"/>
  <c r="G95" i="13"/>
  <c r="I95" i="13" s="1"/>
  <c r="G90" i="13"/>
  <c r="I90" i="13" s="1"/>
  <c r="G89" i="13"/>
  <c r="I89" i="13"/>
  <c r="S101" i="13"/>
  <c r="S96" i="13"/>
  <c r="N102" i="13"/>
  <c r="N95" i="13"/>
  <c r="S95" i="13"/>
  <c r="N89" i="13"/>
  <c r="S89" i="13"/>
  <c r="N103" i="13"/>
  <c r="S103" i="13"/>
  <c r="N99" i="13"/>
  <c r="N104" i="13"/>
  <c r="S104" i="13"/>
  <c r="S100" i="13"/>
  <c r="H67" i="13"/>
  <c r="I73" i="13"/>
  <c r="N73" i="13"/>
  <c r="N72" i="13"/>
  <c r="I72" i="13"/>
  <c r="H77" i="13"/>
  <c r="I77" i="13" s="1"/>
  <c r="I80" i="13" s="1"/>
  <c r="I57" i="13"/>
  <c r="I53" i="13"/>
  <c r="I49" i="13"/>
  <c r="I41" i="13"/>
  <c r="I45" i="13"/>
  <c r="I37" i="13"/>
  <c r="I32" i="13"/>
  <c r="S176" i="13"/>
  <c r="N176" i="13"/>
  <c r="I176" i="13"/>
  <c r="S175" i="13"/>
  <c r="N175" i="13"/>
  <c r="N177" i="13" s="1"/>
  <c r="I175" i="13"/>
  <c r="N152" i="13"/>
  <c r="I152" i="13"/>
  <c r="N149" i="13"/>
  <c r="I149" i="13"/>
  <c r="N151" i="13"/>
  <c r="I151" i="13"/>
  <c r="N122" i="13"/>
  <c r="I122" i="13"/>
  <c r="N128" i="13"/>
  <c r="I128" i="13"/>
  <c r="I126" i="13"/>
  <c r="N110" i="13"/>
  <c r="I110" i="13"/>
  <c r="N109" i="13"/>
  <c r="I109" i="13"/>
  <c r="N108" i="13"/>
  <c r="I108" i="13"/>
  <c r="N25" i="13"/>
  <c r="I25" i="13"/>
  <c r="N24" i="13"/>
  <c r="I24" i="13"/>
  <c r="N23" i="13"/>
  <c r="I23" i="13"/>
  <c r="N22" i="13"/>
  <c r="I22" i="13"/>
  <c r="N21" i="13"/>
  <c r="I21" i="13"/>
  <c r="N20" i="13"/>
  <c r="I20" i="13"/>
  <c r="N19" i="13"/>
  <c r="I19" i="13"/>
  <c r="N18" i="13"/>
  <c r="I18" i="13"/>
  <c r="O14" i="5"/>
  <c r="O15" i="5"/>
  <c r="L7" i="5"/>
  <c r="M6" i="5"/>
  <c r="M5" i="5"/>
  <c r="M4" i="5"/>
  <c r="M7" i="5" s="1"/>
  <c r="J14" i="5"/>
  <c r="J15" i="5" s="1"/>
  <c r="G7" i="5"/>
  <c r="H6" i="5"/>
  <c r="H5" i="5"/>
  <c r="H4" i="5"/>
  <c r="AB50" i="9"/>
  <c r="AB49" i="9" s="1"/>
  <c r="AB47" i="9"/>
  <c r="AC47" i="9" s="1"/>
  <c r="AB46" i="9"/>
  <c r="AB45" i="9" s="1"/>
  <c r="AC45" i="9" s="1"/>
  <c r="AA43" i="9"/>
  <c r="AA42" i="9"/>
  <c r="AA22" i="9" s="1"/>
  <c r="AA39" i="9"/>
  <c r="Y38" i="9"/>
  <c r="AA33" i="9"/>
  <c r="Y32" i="9"/>
  <c r="Y29" i="9"/>
  <c r="Y26" i="9"/>
  <c r="Y25" i="9"/>
  <c r="Y22" i="9" s="1"/>
  <c r="AA23" i="9"/>
  <c r="Y21" i="9"/>
  <c r="Y19" i="9"/>
  <c r="Y17" i="9"/>
  <c r="Y15" i="9"/>
  <c r="Y12" i="9" s="1"/>
  <c r="AC12" i="9" s="1"/>
  <c r="Y13" i="9"/>
  <c r="AA11" i="9"/>
  <c r="AA9" i="9" s="1"/>
  <c r="Y10" i="9"/>
  <c r="Y9" i="9" s="1"/>
  <c r="AB7" i="9"/>
  <c r="AC7" i="9"/>
  <c r="AB6" i="9"/>
  <c r="AC6" i="9" s="1"/>
  <c r="AC5" i="9" s="1"/>
  <c r="AA3" i="9"/>
  <c r="AC3" i="9" s="1"/>
  <c r="S50" i="9"/>
  <c r="S49" i="9" s="1"/>
  <c r="S47" i="9"/>
  <c r="T47" i="9"/>
  <c r="S46" i="9"/>
  <c r="S45" i="9"/>
  <c r="R43" i="9"/>
  <c r="R42" i="9"/>
  <c r="R39" i="9"/>
  <c r="P38" i="9"/>
  <c r="R33" i="9"/>
  <c r="P32" i="9"/>
  <c r="P29" i="9"/>
  <c r="P26" i="9"/>
  <c r="P25" i="9"/>
  <c r="R23" i="9"/>
  <c r="P21" i="9"/>
  <c r="P19" i="9"/>
  <c r="P17" i="9"/>
  <c r="P15" i="9"/>
  <c r="P13" i="9"/>
  <c r="R11" i="9"/>
  <c r="R9" i="9"/>
  <c r="P10" i="9"/>
  <c r="P9" i="9" s="1"/>
  <c r="S7" i="9"/>
  <c r="T7" i="9"/>
  <c r="S6" i="9"/>
  <c r="T6" i="9" s="1"/>
  <c r="T5" i="9" s="1"/>
  <c r="R3" i="9"/>
  <c r="T3" i="9" s="1"/>
  <c r="P12" i="9"/>
  <c r="T12" i="9" s="1"/>
  <c r="H7" i="5"/>
  <c r="T45" i="9"/>
  <c r="S173" i="13"/>
  <c r="S177" i="13" s="1"/>
  <c r="N173" i="13"/>
  <c r="N160" i="13"/>
  <c r="N158" i="13"/>
  <c r="N148" i="13"/>
  <c r="N130" i="13"/>
  <c r="N129" i="13"/>
  <c r="N121" i="13"/>
  <c r="N120" i="13"/>
  <c r="N114" i="13"/>
  <c r="N113" i="13"/>
  <c r="N112" i="13"/>
  <c r="N87" i="13"/>
  <c r="N82" i="13"/>
  <c r="N79" i="13"/>
  <c r="N78" i="13"/>
  <c r="N70" i="13"/>
  <c r="N69" i="13"/>
  <c r="N67" i="13"/>
  <c r="N58" i="13"/>
  <c r="N63" i="13"/>
  <c r="N62" i="13"/>
  <c r="N61" i="13"/>
  <c r="N60" i="13"/>
  <c r="N59" i="13"/>
  <c r="N54" i="13"/>
  <c r="N46" i="13"/>
  <c r="N42" i="13"/>
  <c r="N50" i="13"/>
  <c r="N38" i="13"/>
  <c r="N33" i="13"/>
  <c r="N28" i="13"/>
  <c r="N17" i="13"/>
  <c r="N13" i="13"/>
  <c r="N16" i="13"/>
  <c r="N14" i="13"/>
  <c r="N15" i="13"/>
  <c r="N12" i="13"/>
  <c r="N11" i="13"/>
  <c r="N10" i="13"/>
  <c r="N26" i="13" s="1"/>
  <c r="N6" i="13"/>
  <c r="N5" i="13"/>
  <c r="N4" i="13"/>
  <c r="I11" i="9"/>
  <c r="I9" i="9"/>
  <c r="I39" i="9"/>
  <c r="I33" i="9"/>
  <c r="I3" i="9"/>
  <c r="K3" i="9"/>
  <c r="J47" i="9"/>
  <c r="K47" i="9"/>
  <c r="I6" i="13"/>
  <c r="I4" i="13"/>
  <c r="I5" i="13"/>
  <c r="I10" i="13"/>
  <c r="I11" i="13"/>
  <c r="I12" i="13"/>
  <c r="I15" i="13"/>
  <c r="I14" i="13"/>
  <c r="I16" i="13"/>
  <c r="I13" i="13"/>
  <c r="I17" i="13"/>
  <c r="E29" i="13"/>
  <c r="I29" i="13" s="1"/>
  <c r="N29" i="13"/>
  <c r="E30" i="13"/>
  <c r="I30" i="13" s="1"/>
  <c r="E31" i="13"/>
  <c r="I31" i="13" s="1"/>
  <c r="N31" i="13"/>
  <c r="I33" i="13"/>
  <c r="E34" i="13"/>
  <c r="I34" i="13" s="1"/>
  <c r="N34" i="13"/>
  <c r="E35" i="13"/>
  <c r="I35" i="13"/>
  <c r="N35" i="13"/>
  <c r="E36" i="13"/>
  <c r="I36" i="13" s="1"/>
  <c r="I38" i="13"/>
  <c r="E39" i="13"/>
  <c r="I39" i="13" s="1"/>
  <c r="E40" i="13"/>
  <c r="I40" i="13"/>
  <c r="N40" i="13"/>
  <c r="I50" i="13"/>
  <c r="E51" i="13"/>
  <c r="I51" i="13"/>
  <c r="N51" i="13"/>
  <c r="E52" i="13"/>
  <c r="I52" i="13" s="1"/>
  <c r="N52" i="13"/>
  <c r="I42" i="13"/>
  <c r="E43" i="13"/>
  <c r="I43" i="13" s="1"/>
  <c r="N43" i="13"/>
  <c r="E44" i="13"/>
  <c r="I44" i="13" s="1"/>
  <c r="I46" i="13"/>
  <c r="E47" i="13"/>
  <c r="I47" i="13"/>
  <c r="N47" i="13"/>
  <c r="E48" i="13"/>
  <c r="I48" i="13" s="1"/>
  <c r="N48" i="13"/>
  <c r="I54" i="13"/>
  <c r="E55" i="13"/>
  <c r="I55" i="13" s="1"/>
  <c r="E56" i="13"/>
  <c r="I56" i="13"/>
  <c r="N56" i="13"/>
  <c r="I59" i="13"/>
  <c r="I60" i="13"/>
  <c r="I61" i="13"/>
  <c r="I62" i="13"/>
  <c r="I63" i="13"/>
  <c r="I58" i="13"/>
  <c r="I67" i="13"/>
  <c r="I69" i="13"/>
  <c r="I70" i="13"/>
  <c r="I78" i="13"/>
  <c r="I79" i="13"/>
  <c r="I82" i="13"/>
  <c r="I84" i="13" s="1"/>
  <c r="I83" i="13"/>
  <c r="N83" i="13"/>
  <c r="N84" i="13" s="1"/>
  <c r="I87" i="13"/>
  <c r="G91" i="13"/>
  <c r="I91" i="13" s="1"/>
  <c r="G92" i="13"/>
  <c r="I92" i="13" s="1"/>
  <c r="G93" i="13"/>
  <c r="I93" i="13"/>
  <c r="G94" i="13"/>
  <c r="I94" i="13" s="1"/>
  <c r="G97" i="13"/>
  <c r="I97" i="13"/>
  <c r="G98" i="13"/>
  <c r="I98" i="13" s="1"/>
  <c r="I112" i="13"/>
  <c r="I113" i="13"/>
  <c r="I114" i="13"/>
  <c r="I120" i="13"/>
  <c r="I121" i="13"/>
  <c r="I129" i="13"/>
  <c r="I130" i="13"/>
  <c r="I133" i="13"/>
  <c r="E135" i="13"/>
  <c r="I135" i="13"/>
  <c r="E137" i="13"/>
  <c r="I137" i="13" s="1"/>
  <c r="I148" i="13"/>
  <c r="I158" i="13"/>
  <c r="I160" i="13"/>
  <c r="I173" i="13"/>
  <c r="I177" i="13"/>
  <c r="N94" i="13"/>
  <c r="N91" i="13"/>
  <c r="S93" i="13"/>
  <c r="N97" i="13"/>
  <c r="S97" i="13"/>
  <c r="N98" i="13"/>
  <c r="S98" i="13"/>
  <c r="S92" i="13"/>
  <c r="N77" i="13"/>
  <c r="I7" i="13"/>
  <c r="G21" i="9"/>
  <c r="G19" i="9"/>
  <c r="G17" i="9"/>
  <c r="G15" i="9"/>
  <c r="G13" i="9"/>
  <c r="G10" i="9"/>
  <c r="G9" i="9"/>
  <c r="K9" i="9" s="1"/>
  <c r="J7" i="9"/>
  <c r="K7" i="9" s="1"/>
  <c r="J6" i="9"/>
  <c r="K6" i="9" s="1"/>
  <c r="I23" i="9"/>
  <c r="G26" i="9"/>
  <c r="G29" i="9"/>
  <c r="G32" i="9"/>
  <c r="J50" i="9"/>
  <c r="J49" i="9" s="1"/>
  <c r="K49" i="9" s="1"/>
  <c r="J46" i="9"/>
  <c r="J45" i="9" s="1"/>
  <c r="I22" i="9"/>
  <c r="I8" i="9" s="1"/>
  <c r="D9" i="8"/>
  <c r="F9" i="8" s="1"/>
  <c r="C11" i="8"/>
  <c r="D11" i="8" s="1"/>
  <c r="F11" i="8" s="1"/>
  <c r="C10" i="8"/>
  <c r="D10" i="8" s="1"/>
  <c r="F10" i="8" s="1"/>
  <c r="C8" i="8"/>
  <c r="D8" i="8" s="1"/>
  <c r="F8" i="8" s="1"/>
  <c r="C7" i="8"/>
  <c r="D7" i="8" s="1"/>
  <c r="F7" i="8" s="1"/>
  <c r="B7" i="5"/>
  <c r="C6" i="5"/>
  <c r="C5" i="5"/>
  <c r="C4" i="5"/>
  <c r="E14" i="5"/>
  <c r="E15" i="5" s="1"/>
  <c r="J44" i="9" l="1"/>
  <c r="K44" i="9" s="1"/>
  <c r="K45" i="9"/>
  <c r="AA8" i="9"/>
  <c r="AC22" i="9"/>
  <c r="G12" i="9"/>
  <c r="K12" i="9" s="1"/>
  <c r="I26" i="13"/>
  <c r="I164" i="13" s="1"/>
  <c r="I145" i="13"/>
  <c r="N7" i="13"/>
  <c r="N74" i="13"/>
  <c r="S74" i="13"/>
  <c r="I156" i="13"/>
  <c r="I74" i="13"/>
  <c r="N156" i="13"/>
  <c r="N163" i="13"/>
  <c r="S7" i="13"/>
  <c r="S80" i="13"/>
  <c r="G22" i="9"/>
  <c r="K22" i="9" s="1"/>
  <c r="N80" i="13"/>
  <c r="P22" i="9"/>
  <c r="P8" i="9" s="1"/>
  <c r="T8" i="9" s="1"/>
  <c r="T51" i="9" s="1"/>
  <c r="T52" i="9" s="1"/>
  <c r="N105" i="13"/>
  <c r="N64" i="13"/>
  <c r="S105" i="13"/>
  <c r="W11" i="10"/>
  <c r="R22" i="9"/>
  <c r="R8" i="9" s="1"/>
  <c r="S26" i="13"/>
  <c r="K5" i="9"/>
  <c r="I163" i="13"/>
  <c r="S118" i="13"/>
  <c r="N145" i="13"/>
  <c r="I64" i="13"/>
  <c r="S145" i="13"/>
  <c r="S64" i="13"/>
  <c r="I105" i="13"/>
  <c r="T9" i="9"/>
  <c r="AC9" i="9"/>
  <c r="Y8" i="9"/>
  <c r="T49" i="9"/>
  <c r="S44" i="9"/>
  <c r="T44" i="9" s="1"/>
  <c r="AB44" i="9"/>
  <c r="AC44" i="9" s="1"/>
  <c r="AC49" i="9"/>
  <c r="C7" i="5"/>
  <c r="I118" i="13"/>
  <c r="G8" i="9"/>
  <c r="K8" i="9" s="1"/>
  <c r="K51" i="9" s="1"/>
  <c r="K52" i="9" s="1"/>
  <c r="N118" i="13"/>
  <c r="N164" i="13" s="1"/>
  <c r="T22" i="9" l="1"/>
  <c r="S164" i="13"/>
  <c r="AC8" i="9"/>
  <c r="AC51" i="9" s="1"/>
  <c r="AC5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Elin Iseskog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Tillsynsbehov * (1/0,75)
Effektiv arbetstid motsvarar 75% av 1 tjänst
</t>
        </r>
      </text>
    </comment>
    <comment ref="D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Totalt behov av resurs * 800 kr/h
</t>
        </r>
      </text>
    </comment>
    <comment ref="E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Beslutadetillsynsavgifter redovisat år</t>
        </r>
      </text>
    </comment>
    <comment ref="F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Kostnad tillsynsbehov-intäkt enligt 3§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Avgifter för viss tillsyn artskyddsförordningen</t>
        </r>
      </text>
    </comment>
    <comment ref="E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Ingela Höök:</t>
        </r>
        <r>
          <rPr>
            <sz val="9"/>
            <color indexed="81"/>
            <rFont val="Tahoma"/>
            <family val="2"/>
          </rPr>
          <t xml:space="preserve">
summan av intäkterna som redovisas enligt FAPT 10 kap 3 § punkt 7-9</t>
        </r>
      </text>
    </comment>
    <comment ref="E1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30% av total avgift täkter, 57% av total avgift lantbruk och 65% av total avgift övriga branscher</t>
        </r>
      </text>
    </comment>
    <comment ref="E1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Tillsynsavgift förorenade områden enligt FAPT 7 kap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Elin Iseskog</author>
    <author>Wolfhagen Emilia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Frivilligt att fylla</t>
        </r>
      </text>
    </comment>
    <comment ref="E144" authorId="1" shapeId="0" xr:uid="{C086AD2F-0A67-4519-8090-57BDD91E99F9}">
      <text>
        <r>
          <rPr>
            <b/>
            <sz val="9"/>
            <color indexed="81"/>
            <rFont val="Tahoma"/>
            <family val="2"/>
          </rPr>
          <t>Schablontid saknas. Behov av tid och tillsynsintervall sätts utifrån typ av objekt.</t>
        </r>
      </text>
    </comment>
    <comment ref="C17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Frivilligt att fylla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Andersson Erika A</author>
  </authors>
  <commentList>
    <comment ref="B4" authorId="0" shapeId="0" xr:uid="{F4EDD643-4F32-4883-8832-F82DB90D0AC9}">
      <text>
        <r>
          <rPr>
            <sz val="9"/>
            <color indexed="81"/>
            <rFont val="Tahoma"/>
            <family val="2"/>
          </rPr>
          <t>Antal inkomna ärenden i snitt de senaste 3 åren</t>
        </r>
      </text>
    </comment>
    <comment ref="G4" authorId="0" shapeId="0" xr:uid="{43713EA0-93E6-43B2-8895-03BAFB0A34A7}">
      <text>
        <r>
          <rPr>
            <sz val="9"/>
            <color indexed="81"/>
            <rFont val="Tahoma"/>
            <family val="2"/>
          </rPr>
          <t>Totalt antal timmar för  inkommande ärenden beräknat från ett snitt av 7 timmar per ärende</t>
        </r>
      </text>
    </comment>
    <comment ref="J4" authorId="0" shapeId="0" xr:uid="{3634B30C-12A9-4E09-9417-160D00334EB0}">
      <text>
        <r>
          <rPr>
            <sz val="9"/>
            <color indexed="81"/>
            <rFont val="Tahoma"/>
            <family val="2"/>
          </rPr>
          <t>Antal inkomna ärenden i snitt de senaste 3 åren</t>
        </r>
      </text>
    </comment>
    <comment ref="O4" authorId="0" shapeId="0" xr:uid="{A0C2D45C-F30F-4080-8EEA-A556D44C71A7}">
      <text>
        <r>
          <rPr>
            <sz val="9"/>
            <color indexed="81"/>
            <rFont val="Tahoma"/>
            <family val="2"/>
          </rPr>
          <t>Totalt antal timmar för  inkommande ärenden beräknat från ett snitt av 7 timmar per ärende</t>
        </r>
      </text>
    </comment>
    <comment ref="R4" authorId="0" shapeId="0" xr:uid="{3B5E4807-FB6A-4CFF-A23E-97A38A711A66}">
      <text>
        <r>
          <rPr>
            <sz val="9"/>
            <color indexed="81"/>
            <rFont val="Tahoma"/>
            <family val="2"/>
          </rPr>
          <t>Antal inkomna ärenden i snitt de senaste 3 åren</t>
        </r>
      </text>
    </comment>
    <comment ref="W4" authorId="0" shapeId="0" xr:uid="{7481E76A-1597-43B6-881E-88F2A8D4E092}">
      <text>
        <r>
          <rPr>
            <sz val="9"/>
            <color indexed="81"/>
            <rFont val="Tahoma"/>
            <family val="2"/>
          </rPr>
          <t>Totalt antal timmar för  inkommande ärenden beräknat från ett snitt av 7 timmar per ärende</t>
        </r>
      </text>
    </comment>
    <comment ref="F5" authorId="0" shapeId="0" xr:uid="{7EF80ECA-4772-4E01-92EC-5799BF3B72F8}">
      <text>
        <r>
          <rPr>
            <sz val="9"/>
            <color indexed="81"/>
            <rFont val="Tahoma"/>
            <family val="2"/>
          </rPr>
          <t>Behovet av information och rådgivning (i timmar) får bedömas av respektive länsstyrelse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 xr:uid="{117FEB28-2F35-4FF0-8313-5FB88076786A}">
      <text>
        <r>
          <rPr>
            <sz val="9"/>
            <color indexed="81"/>
            <rFont val="Tahoma"/>
            <family val="2"/>
          </rPr>
          <t>Behovet av information och rådgivning (i timmar) får bedömas av respektive länsstyrelse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 shapeId="0" xr:uid="{0E9B9BB2-A36C-4702-B9B0-B092DA628C38}">
      <text>
        <r>
          <rPr>
            <sz val="9"/>
            <color indexed="81"/>
            <rFont val="Tahoma"/>
            <family val="2"/>
          </rPr>
          <t>Behovet av information och rådgivning (i timmar) får bedömas av respektive länsstyrelse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 xr:uid="{CA01EB82-7B79-488D-8A7F-1FB66DC3EE17}">
      <text>
        <r>
          <rPr>
            <sz val="9"/>
            <color indexed="81"/>
            <rFont val="Tahoma"/>
            <family val="2"/>
          </rPr>
          <t xml:space="preserve">Antal ärenden eller objekt som länsstyrelsen har återkommande tillsyn över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76C66DB-53A4-49F0-A330-DD39F3CE757E}">
      <text>
        <r>
          <rPr>
            <sz val="9"/>
            <color indexed="81"/>
            <rFont val="Tahoma"/>
            <family val="2"/>
          </rPr>
          <t xml:space="preserve">De antal timmar som i snitt används vid ett tillsynstillfälle
</t>
        </r>
      </text>
    </comment>
    <comment ref="D7" authorId="0" shapeId="0" xr:uid="{F1362479-6E5F-4900-8475-05E537589E13}">
      <text>
        <r>
          <rPr>
            <sz val="9"/>
            <color indexed="81"/>
            <rFont val="Tahoma"/>
            <family val="2"/>
          </rPr>
          <t>Hur ofta den återkommande tillsynen utförs angivet i årsintervall
(ex varje år=1, vartannat år=2, vart 3 år=3, etc)</t>
        </r>
      </text>
    </comment>
    <comment ref="E7" authorId="0" shapeId="0" xr:uid="{745038E8-74FF-4299-AE91-D374FD872A32}">
      <text>
        <r>
          <rPr>
            <sz val="9"/>
            <color indexed="81"/>
            <rFont val="Tahoma"/>
            <family val="2"/>
          </rPr>
          <t xml:space="preserve">Totalt antal timmar som behövs för den återkommande tillsynen
</t>
        </r>
      </text>
    </comment>
    <comment ref="J7" authorId="0" shapeId="0" xr:uid="{7DCC3CD1-2D15-4B45-8749-8480ECC942EC}">
      <text>
        <r>
          <rPr>
            <sz val="9"/>
            <color indexed="81"/>
            <rFont val="Tahoma"/>
            <family val="2"/>
          </rPr>
          <t xml:space="preserve">Antal ärenden eller objekt som länsstyrelsen har återkommande tillsyn över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CB5B9497-E837-4B71-85B6-E85CD38C8315}">
      <text>
        <r>
          <rPr>
            <sz val="9"/>
            <color indexed="81"/>
            <rFont val="Tahoma"/>
            <family val="2"/>
          </rPr>
          <t xml:space="preserve">De antal timmar som i snitt används vid ett tillsynstillfälle
</t>
        </r>
      </text>
    </comment>
    <comment ref="L7" authorId="0" shapeId="0" xr:uid="{89AB0990-ECBC-423C-B7B3-CD2D9E3449F7}">
      <text>
        <r>
          <rPr>
            <sz val="9"/>
            <color indexed="81"/>
            <rFont val="Tahoma"/>
            <family val="2"/>
          </rPr>
          <t>Hur ofta den återkommande tillsynen utförs angivet i årsintervall
(ex varje år=1, vartannat år=2, vart 3 år=3, etc)</t>
        </r>
      </text>
    </comment>
    <comment ref="M7" authorId="0" shapeId="0" xr:uid="{52AF40B2-A378-4105-9104-C8CC7EEE718E}">
      <text>
        <r>
          <rPr>
            <sz val="9"/>
            <color indexed="81"/>
            <rFont val="Tahoma"/>
            <family val="2"/>
          </rPr>
          <t xml:space="preserve">Totalt antal timmar som behövs för den återkommande tillsynen
</t>
        </r>
      </text>
    </comment>
    <comment ref="R7" authorId="0" shapeId="0" xr:uid="{BD785B18-A963-446F-9C54-A6BCD033D41B}">
      <text>
        <r>
          <rPr>
            <sz val="9"/>
            <color indexed="81"/>
            <rFont val="Tahoma"/>
            <family val="2"/>
          </rPr>
          <t xml:space="preserve">Antal ärenden eller objekt som länsstyrelsen har återkommande tillsyn över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" authorId="0" shapeId="0" xr:uid="{A7B27DA4-B44C-446C-972C-DCC951B39A85}">
      <text>
        <r>
          <rPr>
            <sz val="9"/>
            <color indexed="81"/>
            <rFont val="Tahoma"/>
            <family val="2"/>
          </rPr>
          <t xml:space="preserve">De antal timmar som i snitt används vid ett tillsynstillfälle
</t>
        </r>
      </text>
    </comment>
    <comment ref="T7" authorId="0" shapeId="0" xr:uid="{4E321DE1-E8B6-451F-AF76-51EC47747021}">
      <text>
        <r>
          <rPr>
            <sz val="9"/>
            <color indexed="81"/>
            <rFont val="Tahoma"/>
            <family val="2"/>
          </rPr>
          <t>Hur ofta den återkommande tillsynen utförs angivet i årsintervall
(ex varje år=1, vartannat år=2, vart 3 år=3, etc)</t>
        </r>
      </text>
    </comment>
    <comment ref="U7" authorId="0" shapeId="0" xr:uid="{974F8BD2-11A4-4449-ABC3-F4AFCF1C5D65}">
      <text>
        <r>
          <rPr>
            <sz val="9"/>
            <color indexed="81"/>
            <rFont val="Tahoma"/>
            <family val="2"/>
          </rPr>
          <t xml:space="preserve">Totalt antal timmar som behövs för den återkommande tillsynen
</t>
        </r>
      </text>
    </comment>
    <comment ref="F8" authorId="0" shapeId="0" xr:uid="{1D9E71EF-D2FA-44CC-8885-8EAAAE906B40}">
      <text>
        <r>
          <rPr>
            <sz val="9"/>
            <color indexed="81"/>
            <rFont val="Tahoma"/>
            <family val="2"/>
          </rPr>
          <t>Behovet av avgränsade insatser (i timmar) får bedömas av respektive länsstyrelse</t>
        </r>
      </text>
    </comment>
    <comment ref="N8" authorId="0" shapeId="0" xr:uid="{F58D2887-65F2-4FFB-B576-708F3EE25750}">
      <text>
        <r>
          <rPr>
            <sz val="9"/>
            <color indexed="81"/>
            <rFont val="Tahoma"/>
            <family val="2"/>
          </rPr>
          <t>Behovet av avgränsade insatser (i timmar) får bedömas av respektive länsstyrelse</t>
        </r>
      </text>
    </comment>
    <comment ref="V8" authorId="0" shapeId="0" xr:uid="{E88A27AD-1966-4D7A-A4D1-99C676223665}">
      <text>
        <r>
          <rPr>
            <sz val="9"/>
            <color indexed="81"/>
            <rFont val="Tahoma"/>
            <family val="2"/>
          </rPr>
          <t>Behovet av avgränsade insatser (i timmar) får bedömas av respektive länsstyrelse</t>
        </r>
      </text>
    </comment>
    <comment ref="F9" authorId="0" shapeId="0" xr:uid="{31E54F48-EFC7-4264-8458-6AE16A3B42CC}">
      <text>
        <r>
          <rPr>
            <sz val="9"/>
            <color indexed="81"/>
            <rFont val="Tahoma"/>
            <family val="2"/>
          </rPr>
          <t>Behovet av information och rådgivning (i timmar) får bedömas av respektive länsstyrelse</t>
        </r>
      </text>
    </comment>
    <comment ref="N9" authorId="0" shapeId="0" xr:uid="{857C02E1-FE69-486D-8FBE-3E7A2D0E3523}">
      <text>
        <r>
          <rPr>
            <sz val="9"/>
            <color indexed="81"/>
            <rFont val="Tahoma"/>
            <family val="2"/>
          </rPr>
          <t>Behovet av information och rådgivning (i timmar) får bedömas av respektive länsstyrelse</t>
        </r>
      </text>
    </comment>
    <comment ref="V9" authorId="0" shapeId="0" xr:uid="{BEDAC3BF-2697-4358-9F08-F43E47DD1F58}">
      <text>
        <r>
          <rPr>
            <sz val="9"/>
            <color indexed="81"/>
            <rFont val="Tahoma"/>
            <family val="2"/>
          </rPr>
          <t>Behovet av information och rådgivning (i timmar) får bedömas av respektive länsstyrelse</t>
        </r>
      </text>
    </comment>
    <comment ref="G11" authorId="0" shapeId="0" xr:uid="{64BE2391-177A-475C-BEAD-B38EDCC44BD3}">
      <text>
        <r>
          <rPr>
            <sz val="9"/>
            <color indexed="81"/>
            <rFont val="Tahoma"/>
            <family val="2"/>
          </rPr>
          <t>Total summa tillsynsbehov</t>
        </r>
      </text>
    </comment>
    <comment ref="O11" authorId="0" shapeId="0" xr:uid="{E1DFA7C8-ACAA-4758-9D8E-043640A7E259}">
      <text>
        <r>
          <rPr>
            <sz val="9"/>
            <color indexed="81"/>
            <rFont val="Tahoma"/>
            <family val="2"/>
          </rPr>
          <t>Total summa tillsynsbehov</t>
        </r>
      </text>
    </comment>
    <comment ref="W11" authorId="0" shapeId="0" xr:uid="{742F1ADC-AA96-487D-8F59-B98C88A2C68D}">
      <text>
        <r>
          <rPr>
            <sz val="9"/>
            <color indexed="81"/>
            <rFont val="Tahoma"/>
            <family val="2"/>
          </rPr>
          <t>Total summa tillsynsbehov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Ina Barkskog </author>
    <author>Barkskog Ina</author>
    <author>Rydgård Mats</author>
  </authors>
  <commentList>
    <comment ref="I4" authorId="0" shapeId="0" xr:uid="{00000000-0006-0000-0300-000001000000}">
      <text>
        <r>
          <rPr>
            <sz val="9"/>
            <color indexed="81"/>
            <rFont val="Tahoma"/>
            <family val="2"/>
          </rPr>
          <t>Basera på de senaste 3 åren samt erfarenhet på respektive länsstyrelse</t>
        </r>
      </text>
    </comment>
    <comment ref="R4" authorId="0" shapeId="0" xr:uid="{00000000-0006-0000-0300-000002000000}">
      <text>
        <r>
          <rPr>
            <sz val="9"/>
            <color indexed="81"/>
            <rFont val="Tahoma"/>
            <family val="2"/>
          </rPr>
          <t>Basera på uppföljning senaste 3 åren samt erfarenhet på respektive länsstyrelse</t>
        </r>
      </text>
    </comment>
    <comment ref="AA4" authorId="0" shapeId="0" xr:uid="{00000000-0006-0000-0300-000003000000}">
      <text>
        <r>
          <rPr>
            <sz val="9"/>
            <color indexed="81"/>
            <rFont val="Tahoma"/>
            <family val="2"/>
          </rPr>
          <t>Basera på uppföljning senaste 3 åren samt erfarenhet på respektive länsstyrelse</t>
        </r>
      </text>
    </comment>
    <comment ref="C6" authorId="0" shapeId="0" xr:uid="{00000000-0006-0000-0300-000004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J6" authorId="0" shapeId="0" xr:uid="{00000000-0006-0000-0300-000005000000}">
      <text>
        <r>
          <rPr>
            <sz val="9"/>
            <color indexed="81"/>
            <rFont val="Tahoma"/>
            <family val="2"/>
          </rPr>
          <t>2 dagar / antal ärenden i snitt de senaste 3 åren</t>
        </r>
      </text>
    </comment>
    <comment ref="L6" authorId="0" shapeId="0" xr:uid="{00000000-0006-0000-0300-000006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S6" authorId="0" shapeId="0" xr:uid="{00000000-0006-0000-0300-000007000000}">
      <text>
        <r>
          <rPr>
            <sz val="9"/>
            <color indexed="81"/>
            <rFont val="Tahoma"/>
            <family val="2"/>
          </rPr>
          <t>2 dagar / antal ärenden i snitt de senaste 3 åren</t>
        </r>
      </text>
    </comment>
    <comment ref="U6" authorId="0" shapeId="0" xr:uid="{00000000-0006-0000-0300-000008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AB6" authorId="0" shapeId="0" xr:uid="{00000000-0006-0000-0300-000009000000}">
      <text>
        <r>
          <rPr>
            <sz val="9"/>
            <color indexed="81"/>
            <rFont val="Tahoma"/>
            <family val="2"/>
          </rPr>
          <t>2 dagar / antal ärenden i snitt de senaste 3 åren</t>
        </r>
      </text>
    </comment>
    <comment ref="C7" authorId="0" shapeId="0" xr:uid="{00000000-0006-0000-0300-00000A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J7" authorId="0" shapeId="0" xr:uid="{00000000-0006-0000-0300-00000B000000}">
      <text>
        <r>
          <rPr>
            <sz val="9"/>
            <color indexed="81"/>
            <rFont val="Tahoma"/>
            <family val="2"/>
          </rPr>
          <t>1 dag / antal ärenden i snitt de senaste 3 åren</t>
        </r>
      </text>
    </comment>
    <comment ref="L7" authorId="0" shapeId="0" xr:uid="{00000000-0006-0000-0300-00000C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S7" authorId="0" shapeId="0" xr:uid="{00000000-0006-0000-0300-00000D000000}">
      <text>
        <r>
          <rPr>
            <sz val="9"/>
            <color indexed="81"/>
            <rFont val="Tahoma"/>
            <family val="2"/>
          </rPr>
          <t>1 dag / antal ärenden i snitt de senaste 3 åren</t>
        </r>
      </text>
    </comment>
    <comment ref="U7" authorId="0" shapeId="0" xr:uid="{00000000-0006-0000-0300-00000E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AB7" authorId="0" shapeId="0" xr:uid="{00000000-0006-0000-0300-00000F000000}">
      <text>
        <r>
          <rPr>
            <sz val="9"/>
            <color indexed="81"/>
            <rFont val="Tahoma"/>
            <family val="2"/>
          </rPr>
          <t>1 dag / antal ärenden i snitt de senaste 3 åren</t>
        </r>
      </text>
    </comment>
    <comment ref="C10" authorId="0" shapeId="0" xr:uid="{00000000-0006-0000-0300-000010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G10" authorId="0" shapeId="0" xr:uid="{00000000-0006-0000-0300-000011000000}">
      <text>
        <r>
          <rPr>
            <sz val="9"/>
            <color indexed="81"/>
            <rFont val="Tahoma"/>
            <family val="2"/>
          </rPr>
          <t>2 dagar / 10 % av objekten / vart 5 :e år</t>
        </r>
      </text>
    </comment>
    <comment ref="L10" authorId="0" shapeId="0" xr:uid="{00000000-0006-0000-0300-000012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P10" authorId="0" shapeId="0" xr:uid="{00000000-0006-0000-0300-000013000000}">
      <text>
        <r>
          <rPr>
            <sz val="9"/>
            <color indexed="81"/>
            <rFont val="Tahoma"/>
            <family val="2"/>
          </rPr>
          <t>2 dagar / 10 % av objekten / vart 5 :e år</t>
        </r>
      </text>
    </comment>
    <comment ref="U10" authorId="0" shapeId="0" xr:uid="{00000000-0006-0000-0300-000014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Y10" authorId="0" shapeId="0" xr:uid="{00000000-0006-0000-0300-000015000000}">
      <text>
        <r>
          <rPr>
            <sz val="9"/>
            <color indexed="81"/>
            <rFont val="Tahoma"/>
            <family val="2"/>
          </rPr>
          <t>2 dagar / 10 % av objekten / vart 5 :e år</t>
        </r>
      </text>
    </comment>
    <comment ref="C11" authorId="1" shapeId="0" xr:uid="{00000000-0006-0000-0300-000016000000}">
      <text>
        <r>
          <rPr>
            <sz val="9"/>
            <color indexed="81"/>
            <rFont val="Tahoma"/>
            <family val="2"/>
          </rPr>
          <t xml:space="preserve">Antal objekt
</t>
        </r>
      </text>
    </comment>
    <comment ref="I11" authorId="1" shapeId="0" xr:uid="{00000000-0006-0000-0300-000017000000}">
      <text>
        <r>
          <rPr>
            <sz val="9"/>
            <color indexed="81"/>
            <rFont val="Tahoma"/>
            <family val="2"/>
          </rPr>
          <t>2 dagar / objekt, 10 % av objekten vart 5:e år</t>
        </r>
      </text>
    </comment>
    <comment ref="L11" authorId="1" shapeId="0" xr:uid="{00000000-0006-0000-0300-000018000000}">
      <text>
        <r>
          <rPr>
            <sz val="9"/>
            <color indexed="81"/>
            <rFont val="Tahoma"/>
            <family val="2"/>
          </rPr>
          <t xml:space="preserve">Antal objekt
</t>
        </r>
      </text>
    </comment>
    <comment ref="R11" authorId="1" shapeId="0" xr:uid="{00000000-0006-0000-0300-000019000000}">
      <text>
        <r>
          <rPr>
            <sz val="9"/>
            <color indexed="81"/>
            <rFont val="Tahoma"/>
            <family val="2"/>
          </rPr>
          <t>2 dagar / objekt, 10 % av objekten vart 5:e år</t>
        </r>
      </text>
    </comment>
    <comment ref="U11" authorId="1" shapeId="0" xr:uid="{00000000-0006-0000-0300-00001A000000}">
      <text>
        <r>
          <rPr>
            <sz val="9"/>
            <color indexed="81"/>
            <rFont val="Tahoma"/>
            <family val="2"/>
          </rPr>
          <t xml:space="preserve">Antal objekt
</t>
        </r>
      </text>
    </comment>
    <comment ref="AA11" authorId="1" shapeId="0" xr:uid="{00000000-0006-0000-0300-00001B000000}">
      <text>
        <r>
          <rPr>
            <sz val="9"/>
            <color indexed="81"/>
            <rFont val="Tahoma"/>
            <family val="2"/>
          </rPr>
          <t>2 dagar / objekt, 10 % av objekten vart 5:e år</t>
        </r>
      </text>
    </comment>
    <comment ref="C13" authorId="0" shapeId="0" xr:uid="{00000000-0006-0000-0300-00001C000000}">
      <text>
        <r>
          <rPr>
            <sz val="9"/>
            <color indexed="81"/>
            <rFont val="Tahoma"/>
            <family val="2"/>
          </rPr>
          <t>Antal objekt i klass 1+, 1 och 2 enligt SvK:s register</t>
        </r>
      </text>
    </comment>
    <comment ref="G13" authorId="0" shapeId="0" xr:uid="{00000000-0006-0000-0300-00001D000000}">
      <text>
        <r>
          <rPr>
            <sz val="9"/>
            <color indexed="81"/>
            <rFont val="Tahoma"/>
            <family val="2"/>
          </rPr>
          <t>2 dagar / objekt eller beslut (engångsinsats)</t>
        </r>
      </text>
    </comment>
    <comment ref="L13" authorId="0" shapeId="0" xr:uid="{00000000-0006-0000-0300-00001E000000}">
      <text>
        <r>
          <rPr>
            <sz val="9"/>
            <color indexed="81"/>
            <rFont val="Tahoma"/>
            <family val="2"/>
          </rPr>
          <t>Antal objekt i klass 1+, 1 och 2 enligt SvK:s register</t>
        </r>
      </text>
    </comment>
    <comment ref="P13" authorId="0" shapeId="0" xr:uid="{00000000-0006-0000-0300-00001F000000}">
      <text>
        <r>
          <rPr>
            <sz val="9"/>
            <color indexed="81"/>
            <rFont val="Tahoma"/>
            <family val="2"/>
          </rPr>
          <t>2 dagar / objekt eller beslut (engångsinsats)</t>
        </r>
      </text>
    </comment>
    <comment ref="U13" authorId="0" shapeId="0" xr:uid="{00000000-0006-0000-0300-000020000000}">
      <text>
        <r>
          <rPr>
            <sz val="9"/>
            <color indexed="81"/>
            <rFont val="Tahoma"/>
            <family val="2"/>
          </rPr>
          <t>Antal objekt i klass 1+, 1 och 2 enligt SvK:s register</t>
        </r>
      </text>
    </comment>
    <comment ref="Y13" authorId="0" shapeId="0" xr:uid="{00000000-0006-0000-0300-000021000000}">
      <text>
        <r>
          <rPr>
            <sz val="9"/>
            <color indexed="81"/>
            <rFont val="Tahoma"/>
            <family val="2"/>
          </rPr>
          <t>2 dagar / objekt eller beslut (engångsinsats)</t>
        </r>
      </text>
    </comment>
    <comment ref="C14" authorId="0" shapeId="0" xr:uid="{00000000-0006-0000-0300-000022000000}">
      <text>
        <r>
          <rPr>
            <sz val="9"/>
            <color indexed="81"/>
            <rFont val="Tahoma"/>
            <family val="2"/>
          </rPr>
          <t>Antal dammar enligt underlaget från SvK / SMHI</t>
        </r>
      </text>
    </comment>
    <comment ref="G14" authorId="0" shapeId="0" xr:uid="{00000000-0006-0000-0300-000023000000}">
      <text>
        <r>
          <rPr>
            <sz val="9"/>
            <color indexed="81"/>
            <rFont val="Tahoma"/>
            <family val="2"/>
          </rPr>
          <t>5, 12,5 eller 17 dagar beroende på antal dammar i länet (engångsinsats)</t>
        </r>
      </text>
    </comment>
    <comment ref="L14" authorId="0" shapeId="0" xr:uid="{00000000-0006-0000-0300-000024000000}">
      <text>
        <r>
          <rPr>
            <sz val="9"/>
            <color indexed="81"/>
            <rFont val="Tahoma"/>
            <family val="2"/>
          </rPr>
          <t>Antal dammar enligt underlaget från SvK / SMHI</t>
        </r>
      </text>
    </comment>
    <comment ref="P14" authorId="0" shapeId="0" xr:uid="{00000000-0006-0000-0300-000025000000}">
      <text>
        <r>
          <rPr>
            <sz val="9"/>
            <color indexed="81"/>
            <rFont val="Tahoma"/>
            <family val="2"/>
          </rPr>
          <t>5, 12,5 eller 17 dagar beroende på antal dammar i länet (engångsinsats)</t>
        </r>
      </text>
    </comment>
    <comment ref="U14" authorId="0" shapeId="0" xr:uid="{00000000-0006-0000-0300-000026000000}">
      <text>
        <r>
          <rPr>
            <sz val="9"/>
            <color indexed="81"/>
            <rFont val="Tahoma"/>
            <family val="2"/>
          </rPr>
          <t>Antal dammar enligt underlaget från SvK / SMHI</t>
        </r>
      </text>
    </comment>
    <comment ref="Y14" authorId="0" shapeId="0" xr:uid="{00000000-0006-0000-0300-000027000000}">
      <text>
        <r>
          <rPr>
            <sz val="9"/>
            <color indexed="81"/>
            <rFont val="Tahoma"/>
            <family val="2"/>
          </rPr>
          <t>5, 12,5 eller 17 dagar beroende på antal dammar i länet (engångsinsats)</t>
        </r>
      </text>
    </comment>
    <comment ref="C15" authorId="0" shapeId="0" xr:uid="{00000000-0006-0000-0300-000028000000}">
      <text>
        <r>
          <rPr>
            <sz val="9"/>
            <color indexed="81"/>
            <rFont val="Tahoma"/>
            <family val="2"/>
          </rPr>
          <t>Antal dammar efter urval</t>
        </r>
      </text>
    </comment>
    <comment ref="G15" authorId="0" shapeId="0" xr:uid="{00000000-0006-0000-0300-000029000000}">
      <text>
        <r>
          <rPr>
            <sz val="9"/>
            <color indexed="81"/>
            <rFont val="Tahoma"/>
            <family val="2"/>
          </rPr>
          <t>2 dagar / objekt eller beslut (engångsinsats)</t>
        </r>
      </text>
    </comment>
    <comment ref="L15" authorId="0" shapeId="0" xr:uid="{00000000-0006-0000-0300-00002A000000}">
      <text>
        <r>
          <rPr>
            <sz val="9"/>
            <color indexed="81"/>
            <rFont val="Tahoma"/>
            <family val="2"/>
          </rPr>
          <t>Antal dammar efter urval</t>
        </r>
      </text>
    </comment>
    <comment ref="P15" authorId="0" shapeId="0" xr:uid="{00000000-0006-0000-0300-00002B000000}">
      <text>
        <r>
          <rPr>
            <sz val="9"/>
            <color indexed="81"/>
            <rFont val="Tahoma"/>
            <family val="2"/>
          </rPr>
          <t>2 dagar / objekt eller beslut (engångsinsats)</t>
        </r>
      </text>
    </comment>
    <comment ref="U15" authorId="0" shapeId="0" xr:uid="{00000000-0006-0000-0300-00002C000000}">
      <text>
        <r>
          <rPr>
            <sz val="9"/>
            <color indexed="81"/>
            <rFont val="Tahoma"/>
            <family val="2"/>
          </rPr>
          <t>Antal dammar efter urval</t>
        </r>
      </text>
    </comment>
    <comment ref="Y15" authorId="0" shapeId="0" xr:uid="{00000000-0006-0000-0300-00002D000000}">
      <text>
        <r>
          <rPr>
            <sz val="9"/>
            <color indexed="81"/>
            <rFont val="Tahoma"/>
            <family val="2"/>
          </rPr>
          <t>2 dagar / objekt eller beslut (engångsinsats)</t>
        </r>
      </text>
    </comment>
    <comment ref="C17" authorId="0" shapeId="0" xr:uid="{00000000-0006-0000-0300-00002E000000}">
      <text>
        <r>
          <rPr>
            <sz val="9"/>
            <color indexed="81"/>
            <rFont val="Tahoma"/>
            <family val="2"/>
          </rPr>
          <t>Antal objekt i klass 1+ enligt SvK:s register</t>
        </r>
      </text>
    </comment>
    <comment ref="G17" authorId="0" shapeId="0" xr:uid="{00000000-0006-0000-0300-00002F000000}">
      <text>
        <r>
          <rPr>
            <sz val="9"/>
            <color indexed="81"/>
            <rFont val="Tahoma"/>
            <family val="2"/>
          </rPr>
          <t>15 dagar / objekt</t>
        </r>
      </text>
    </comment>
    <comment ref="L17" authorId="0" shapeId="0" xr:uid="{00000000-0006-0000-0300-000030000000}">
      <text>
        <r>
          <rPr>
            <sz val="9"/>
            <color indexed="81"/>
            <rFont val="Tahoma"/>
            <family val="2"/>
          </rPr>
          <t>Antal objekt i klass 1+ enligt SvK:s register</t>
        </r>
      </text>
    </comment>
    <comment ref="P17" authorId="0" shapeId="0" xr:uid="{00000000-0006-0000-0300-000031000000}">
      <text>
        <r>
          <rPr>
            <sz val="9"/>
            <color indexed="81"/>
            <rFont val="Tahoma"/>
            <family val="2"/>
          </rPr>
          <t>15 dagar / objekt</t>
        </r>
      </text>
    </comment>
    <comment ref="U17" authorId="0" shapeId="0" xr:uid="{00000000-0006-0000-0300-000032000000}">
      <text>
        <r>
          <rPr>
            <sz val="9"/>
            <color indexed="81"/>
            <rFont val="Tahoma"/>
            <family val="2"/>
          </rPr>
          <t>Antal objekt i klass 1+ enligt SvK:s register</t>
        </r>
      </text>
    </comment>
    <comment ref="Y17" authorId="0" shapeId="0" xr:uid="{00000000-0006-0000-0300-000033000000}">
      <text>
        <r>
          <rPr>
            <sz val="9"/>
            <color indexed="81"/>
            <rFont val="Tahoma"/>
            <family val="2"/>
          </rPr>
          <t>15 dagar / objekt</t>
        </r>
      </text>
    </comment>
    <comment ref="C19" authorId="0" shapeId="0" xr:uid="{00000000-0006-0000-0300-000034000000}">
      <text>
        <r>
          <rPr>
            <sz val="9"/>
            <color indexed="81"/>
            <rFont val="Tahoma"/>
            <family val="2"/>
          </rPr>
          <t>Antal objekt i klass 1 enligt SvK:s register</t>
        </r>
      </text>
    </comment>
    <comment ref="G19" authorId="0" shapeId="0" xr:uid="{00000000-0006-0000-0300-000035000000}">
      <text>
        <r>
          <rPr>
            <sz val="9"/>
            <color indexed="81"/>
            <rFont val="Tahoma"/>
            <family val="2"/>
          </rPr>
          <t>5 dagar / objekt</t>
        </r>
      </text>
    </comment>
    <comment ref="L19" authorId="0" shapeId="0" xr:uid="{00000000-0006-0000-0300-000036000000}">
      <text>
        <r>
          <rPr>
            <sz val="9"/>
            <color indexed="81"/>
            <rFont val="Tahoma"/>
            <family val="2"/>
          </rPr>
          <t>Antal objekt i klass 1 enligt SvK:s register</t>
        </r>
      </text>
    </comment>
    <comment ref="P19" authorId="0" shapeId="0" xr:uid="{00000000-0006-0000-0300-000037000000}">
      <text>
        <r>
          <rPr>
            <sz val="9"/>
            <color indexed="81"/>
            <rFont val="Tahoma"/>
            <family val="2"/>
          </rPr>
          <t>5 dagar / objekt</t>
        </r>
      </text>
    </comment>
    <comment ref="U19" authorId="0" shapeId="0" xr:uid="{00000000-0006-0000-0300-000038000000}">
      <text>
        <r>
          <rPr>
            <sz val="9"/>
            <color indexed="81"/>
            <rFont val="Tahoma"/>
            <family val="2"/>
          </rPr>
          <t>Antal objekt i klass 1 enligt SvK:s register</t>
        </r>
      </text>
    </comment>
    <comment ref="Y19" authorId="0" shapeId="0" xr:uid="{00000000-0006-0000-0300-000039000000}">
      <text>
        <r>
          <rPr>
            <sz val="9"/>
            <color indexed="81"/>
            <rFont val="Tahoma"/>
            <family val="2"/>
          </rPr>
          <t>5 dagar / objekt</t>
        </r>
      </text>
    </comment>
    <comment ref="C21" authorId="0" shapeId="0" xr:uid="{00000000-0006-0000-0300-00003A000000}">
      <text>
        <r>
          <rPr>
            <sz val="9"/>
            <color indexed="81"/>
            <rFont val="Tahoma"/>
            <family val="2"/>
          </rPr>
          <t>Antal objekt i klass 2 enligt SvK:s register</t>
        </r>
      </text>
    </comment>
    <comment ref="G21" authorId="0" shapeId="0" xr:uid="{00000000-0006-0000-0300-00003B000000}">
      <text>
        <r>
          <rPr>
            <sz val="9"/>
            <color indexed="81"/>
            <rFont val="Tahoma"/>
            <family val="2"/>
          </rPr>
          <t>1 dag / objekt</t>
        </r>
      </text>
    </comment>
    <comment ref="L21" authorId="0" shapeId="0" xr:uid="{00000000-0006-0000-0300-00003C000000}">
      <text>
        <r>
          <rPr>
            <sz val="9"/>
            <color indexed="81"/>
            <rFont val="Tahoma"/>
            <family val="2"/>
          </rPr>
          <t>Antal objekt i klass 2 enligt SvK:s register</t>
        </r>
      </text>
    </comment>
    <comment ref="P21" authorId="0" shapeId="0" xr:uid="{00000000-0006-0000-0300-00003D000000}">
      <text>
        <r>
          <rPr>
            <sz val="9"/>
            <color indexed="81"/>
            <rFont val="Tahoma"/>
            <family val="2"/>
          </rPr>
          <t>1 dag / objekt</t>
        </r>
      </text>
    </comment>
    <comment ref="U21" authorId="0" shapeId="0" xr:uid="{00000000-0006-0000-0300-00003E000000}">
      <text>
        <r>
          <rPr>
            <sz val="9"/>
            <color indexed="81"/>
            <rFont val="Tahoma"/>
            <family val="2"/>
          </rPr>
          <t>Antal objekt i klass 2 enligt SvK:s register</t>
        </r>
      </text>
    </comment>
    <comment ref="Y21" authorId="0" shapeId="0" xr:uid="{00000000-0006-0000-0300-00003F000000}">
      <text>
        <r>
          <rPr>
            <sz val="9"/>
            <color indexed="81"/>
            <rFont val="Tahoma"/>
            <family val="2"/>
          </rPr>
          <t>1 dag / objekt</t>
        </r>
      </text>
    </comment>
    <comment ref="C23" authorId="0" shapeId="0" xr:uid="{00000000-0006-0000-0300-000040000000}">
      <text>
        <r>
          <rPr>
            <sz val="9"/>
            <color indexed="81"/>
            <rFont val="Tahoma"/>
            <family val="2"/>
          </rPr>
          <t>Antal objekt där tillståndssituationen är oklar och behöver utredas</t>
        </r>
      </text>
    </comment>
    <comment ref="I23" authorId="0" shapeId="0" xr:uid="{00000000-0006-0000-0300-000041000000}">
      <text>
        <r>
          <rPr>
            <sz val="9"/>
            <color indexed="81"/>
            <rFont val="Tahoma"/>
            <family val="2"/>
          </rPr>
          <t>2 timmar / objekt (=0,25 dag / objekt)</t>
        </r>
      </text>
    </comment>
    <comment ref="L23" authorId="0" shapeId="0" xr:uid="{00000000-0006-0000-0300-000042000000}">
      <text>
        <r>
          <rPr>
            <sz val="9"/>
            <color indexed="81"/>
            <rFont val="Tahoma"/>
            <family val="2"/>
          </rPr>
          <t>Antal objekt där tillståndssituationen är oklar och behöver utredas</t>
        </r>
      </text>
    </comment>
    <comment ref="R23" authorId="0" shapeId="0" xr:uid="{00000000-0006-0000-0300-000043000000}">
      <text>
        <r>
          <rPr>
            <sz val="9"/>
            <color indexed="81"/>
            <rFont val="Tahoma"/>
            <family val="2"/>
          </rPr>
          <t>2 timmar / objekt (=0,25 dag / objekt)</t>
        </r>
      </text>
    </comment>
    <comment ref="U23" authorId="0" shapeId="0" xr:uid="{00000000-0006-0000-0300-000044000000}">
      <text>
        <r>
          <rPr>
            <sz val="9"/>
            <color indexed="81"/>
            <rFont val="Tahoma"/>
            <family val="2"/>
          </rPr>
          <t>Antal objekt där tillståndssituationen är oklar och behöver utredas</t>
        </r>
      </text>
    </comment>
    <comment ref="AA23" authorId="0" shapeId="0" xr:uid="{00000000-0006-0000-0300-000045000000}">
      <text>
        <r>
          <rPr>
            <sz val="9"/>
            <color indexed="81"/>
            <rFont val="Tahoma"/>
            <family val="2"/>
          </rPr>
          <t>2 timmar / objekt (=0,25 dag / objekt)</t>
        </r>
      </text>
    </comment>
    <comment ref="C25" authorId="0" shapeId="0" xr:uid="{00000000-0006-0000-0300-000046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G25" authorId="0" shapeId="0" xr:uid="{00000000-0006-0000-0300-000047000000}">
      <text>
        <r>
          <rPr>
            <sz val="9"/>
            <color indexed="81"/>
            <rFont val="Tahoma"/>
            <family val="2"/>
          </rPr>
          <t>2 dag / objekt / vart 5:e år</t>
        </r>
      </text>
    </comment>
    <comment ref="L25" authorId="0" shapeId="0" xr:uid="{00000000-0006-0000-0300-000048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P25" authorId="0" shapeId="0" xr:uid="{00000000-0006-0000-0300-000049000000}">
      <text>
        <r>
          <rPr>
            <sz val="9"/>
            <color indexed="81"/>
            <rFont val="Tahoma"/>
            <family val="2"/>
          </rPr>
          <t>2 dag / objekt / vart 3:e år</t>
        </r>
      </text>
    </comment>
    <comment ref="U25" authorId="0" shapeId="0" xr:uid="{00000000-0006-0000-0300-00004A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Y25" authorId="0" shapeId="0" xr:uid="{00000000-0006-0000-0300-00004B000000}">
      <text>
        <r>
          <rPr>
            <sz val="9"/>
            <color indexed="81"/>
            <rFont val="Tahoma"/>
            <family val="2"/>
          </rPr>
          <t>2 dag / objekt / vart 3:e år</t>
        </r>
      </text>
    </comment>
    <comment ref="C26" authorId="0" shapeId="0" xr:uid="{00000000-0006-0000-0300-00004C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G26" authorId="0" shapeId="0" xr:uid="{00000000-0006-0000-0300-00004D000000}">
      <text>
        <r>
          <rPr>
            <sz val="9"/>
            <color indexed="81"/>
            <rFont val="Tahoma"/>
            <family val="2"/>
          </rPr>
          <t>3 dagar / objekt</t>
        </r>
      </text>
    </comment>
    <comment ref="L26" authorId="0" shapeId="0" xr:uid="{00000000-0006-0000-0300-00004E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P26" authorId="0" shapeId="0" xr:uid="{00000000-0006-0000-0300-00004F000000}">
      <text>
        <r>
          <rPr>
            <sz val="9"/>
            <color indexed="81"/>
            <rFont val="Tahoma"/>
            <family val="2"/>
          </rPr>
          <t>3 dagar / objekt</t>
        </r>
      </text>
    </comment>
    <comment ref="U26" authorId="0" shapeId="0" xr:uid="{00000000-0006-0000-0300-000050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Y26" authorId="0" shapeId="0" xr:uid="{00000000-0006-0000-0300-000051000000}">
      <text>
        <r>
          <rPr>
            <sz val="9"/>
            <color indexed="81"/>
            <rFont val="Tahoma"/>
            <family val="2"/>
          </rPr>
          <t>3 dagar / objekt</t>
        </r>
      </text>
    </comment>
    <comment ref="C27" authorId="0" shapeId="0" xr:uid="{00000000-0006-0000-0300-000052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G27" authorId="0" shapeId="0" xr:uid="{00000000-0006-0000-0300-000053000000}">
      <text>
        <r>
          <rPr>
            <sz val="9"/>
            <color indexed="81"/>
            <rFont val="Tahoma"/>
            <family val="2"/>
          </rPr>
          <t>10 dagar/ objekt vart 5:e år</t>
        </r>
      </text>
    </comment>
    <comment ref="L27" authorId="0" shapeId="0" xr:uid="{00000000-0006-0000-0300-000054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P27" authorId="0" shapeId="0" xr:uid="{00000000-0006-0000-0300-000055000000}">
      <text>
        <r>
          <rPr>
            <sz val="9"/>
            <color indexed="81"/>
            <rFont val="Tahoma"/>
            <family val="2"/>
          </rPr>
          <t>10 dagar/ objekt vart 5:e år</t>
        </r>
      </text>
    </comment>
    <comment ref="U27" authorId="0" shapeId="0" xr:uid="{00000000-0006-0000-0300-000056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Y27" authorId="0" shapeId="0" xr:uid="{00000000-0006-0000-0300-000057000000}">
      <text>
        <r>
          <rPr>
            <sz val="9"/>
            <color indexed="81"/>
            <rFont val="Tahoma"/>
            <family val="2"/>
          </rPr>
          <t>10 dagar/ objekt vart 5:e år</t>
        </r>
      </text>
    </comment>
    <comment ref="C29" authorId="0" shapeId="0" xr:uid="{00000000-0006-0000-0300-000058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G29" authorId="0" shapeId="0" xr:uid="{00000000-0006-0000-0300-000059000000}">
      <text>
        <r>
          <rPr>
            <sz val="9"/>
            <color indexed="81"/>
            <rFont val="Tahoma"/>
            <family val="2"/>
          </rPr>
          <t>1 dag / objekt / vart 5:e år</t>
        </r>
      </text>
    </comment>
    <comment ref="L29" authorId="0" shapeId="0" xr:uid="{00000000-0006-0000-0300-00005A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P29" authorId="0" shapeId="0" xr:uid="{00000000-0006-0000-0300-00005B000000}">
      <text>
        <r>
          <rPr>
            <sz val="9"/>
            <color indexed="81"/>
            <rFont val="Tahoma"/>
            <family val="2"/>
          </rPr>
          <t>1 dag / objekt / vart 5:e år</t>
        </r>
      </text>
    </comment>
    <comment ref="U29" authorId="0" shapeId="0" xr:uid="{00000000-0006-0000-0300-00005C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Y29" authorId="0" shapeId="0" xr:uid="{00000000-0006-0000-0300-00005D000000}">
      <text>
        <r>
          <rPr>
            <sz val="9"/>
            <color indexed="81"/>
            <rFont val="Tahoma"/>
            <family val="2"/>
          </rPr>
          <t>1 dag / objekt / vart 5:e år</t>
        </r>
      </text>
    </comment>
    <comment ref="C30" authorId="0" shapeId="0" xr:uid="{00000000-0006-0000-0300-00005E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G30" authorId="0" shapeId="0" xr:uid="{00000000-0006-0000-0300-00005F000000}">
      <text>
        <r>
          <rPr>
            <sz val="9"/>
            <color indexed="81"/>
            <rFont val="Tahoma"/>
            <family val="2"/>
          </rPr>
          <t>5 dagar / objekt vart 5:e år</t>
        </r>
      </text>
    </comment>
    <comment ref="L30" authorId="0" shapeId="0" xr:uid="{00000000-0006-0000-0300-000060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P30" authorId="0" shapeId="0" xr:uid="{00000000-0006-0000-0300-000061000000}">
      <text>
        <r>
          <rPr>
            <sz val="9"/>
            <color indexed="81"/>
            <rFont val="Tahoma"/>
            <family val="2"/>
          </rPr>
          <t>5 dagar / objekt vart 5:e år</t>
        </r>
      </text>
    </comment>
    <comment ref="U30" authorId="0" shapeId="0" xr:uid="{00000000-0006-0000-0300-000062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Y30" authorId="0" shapeId="0" xr:uid="{00000000-0006-0000-0300-000063000000}">
      <text>
        <r>
          <rPr>
            <sz val="9"/>
            <color indexed="81"/>
            <rFont val="Tahoma"/>
            <family val="2"/>
          </rPr>
          <t>5 dagar / objekt vart 5:e år</t>
        </r>
      </text>
    </comment>
    <comment ref="C32" authorId="0" shapeId="0" xr:uid="{00000000-0006-0000-0300-000064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G32" authorId="0" shapeId="0" xr:uid="{00000000-0006-0000-0300-000065000000}">
      <text>
        <r>
          <rPr>
            <sz val="9"/>
            <color indexed="81"/>
            <rFont val="Tahoma"/>
            <family val="2"/>
          </rPr>
          <t>1 dag / objekt / vart 3:e år</t>
        </r>
      </text>
    </comment>
    <comment ref="L32" authorId="0" shapeId="0" xr:uid="{00000000-0006-0000-0300-000066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P32" authorId="0" shapeId="0" xr:uid="{00000000-0006-0000-0300-000067000000}">
      <text>
        <r>
          <rPr>
            <sz val="9"/>
            <color indexed="81"/>
            <rFont val="Tahoma"/>
            <family val="2"/>
          </rPr>
          <t>1 dag / objekt / vart 3:e år</t>
        </r>
      </text>
    </comment>
    <comment ref="U32" authorId="0" shapeId="0" xr:uid="{00000000-0006-0000-0300-000068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Y32" authorId="0" shapeId="0" xr:uid="{00000000-0006-0000-0300-000069000000}">
      <text>
        <r>
          <rPr>
            <sz val="9"/>
            <color indexed="81"/>
            <rFont val="Tahoma"/>
            <family val="2"/>
          </rPr>
          <t>1 dag / objekt / vart 3:e år</t>
        </r>
      </text>
    </comment>
    <comment ref="C33" authorId="0" shapeId="0" xr:uid="{00000000-0006-0000-0300-00006A000000}">
      <text>
        <r>
          <rPr>
            <sz val="9"/>
            <color indexed="81"/>
            <rFont val="Tahoma"/>
            <family val="2"/>
          </rPr>
          <t>Antal objekt</t>
        </r>
      </text>
    </comment>
    <comment ref="I33" authorId="1" shapeId="0" xr:uid="{00000000-0006-0000-0300-00006B000000}">
      <text>
        <r>
          <rPr>
            <sz val="9"/>
            <color indexed="81"/>
            <rFont val="Tahoma"/>
            <family val="2"/>
          </rPr>
          <t>1 dag / objekt</t>
        </r>
      </text>
    </comment>
    <comment ref="L33" authorId="0" shapeId="0" xr:uid="{00000000-0006-0000-0300-00006C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R33" authorId="1" shapeId="0" xr:uid="{00000000-0006-0000-0300-00006D000000}">
      <text>
        <r>
          <rPr>
            <sz val="9"/>
            <color indexed="81"/>
            <rFont val="Tahoma"/>
            <family val="2"/>
          </rPr>
          <t>1 dag / objekt</t>
        </r>
      </text>
    </comment>
    <comment ref="U33" authorId="0" shapeId="0" xr:uid="{00000000-0006-0000-0300-00006E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AA33" authorId="1" shapeId="0" xr:uid="{00000000-0006-0000-0300-00006F000000}">
      <text>
        <r>
          <rPr>
            <sz val="9"/>
            <color indexed="81"/>
            <rFont val="Tahoma"/>
            <family val="2"/>
          </rPr>
          <t>1 dag / objekt</t>
        </r>
      </text>
    </comment>
    <comment ref="G34" authorId="0" shapeId="0" xr:uid="{00000000-0006-0000-0300-000070000000}">
      <text>
        <r>
          <rPr>
            <sz val="9"/>
            <color indexed="81"/>
            <rFont val="Tahoma"/>
            <family val="2"/>
          </rPr>
          <t xml:space="preserve">6 dagar totalt i snitt per år.
</t>
        </r>
        <r>
          <rPr>
            <i/>
            <sz val="9"/>
            <color indexed="81"/>
            <rFont val="Tahoma"/>
            <family val="2"/>
          </rPr>
          <t>Obs! Gäller endast berörda länsstyrelser.</t>
        </r>
      </text>
    </comment>
    <comment ref="P34" authorId="0" shapeId="0" xr:uid="{00000000-0006-0000-0300-000071000000}">
      <text>
        <r>
          <rPr>
            <sz val="9"/>
            <color indexed="81"/>
            <rFont val="Tahoma"/>
            <family val="2"/>
          </rPr>
          <t xml:space="preserve">6 dagar totalt i snitt per år.
</t>
        </r>
        <r>
          <rPr>
            <i/>
            <sz val="9"/>
            <color indexed="81"/>
            <rFont val="Tahoma"/>
            <family val="2"/>
          </rPr>
          <t>Obs! Gäller endast berörda länsstyrelser.</t>
        </r>
      </text>
    </comment>
    <comment ref="Y34" authorId="0" shapeId="0" xr:uid="{00000000-0006-0000-0300-000072000000}">
      <text>
        <r>
          <rPr>
            <sz val="9"/>
            <color indexed="81"/>
            <rFont val="Tahoma"/>
            <family val="2"/>
          </rPr>
          <t xml:space="preserve">6 dagar totalt i snitt per år.
</t>
        </r>
        <r>
          <rPr>
            <i/>
            <sz val="9"/>
            <color indexed="81"/>
            <rFont val="Tahoma"/>
            <family val="2"/>
          </rPr>
          <t>Obs! Gäller endast berörda länsstyrelser.</t>
        </r>
      </text>
    </comment>
    <comment ref="C36" authorId="0" shapeId="0" xr:uid="{00000000-0006-0000-0300-000073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G36" authorId="0" shapeId="0" xr:uid="{00000000-0006-0000-0300-000074000000}">
      <text>
        <r>
          <rPr>
            <sz val="9"/>
            <color indexed="81"/>
            <rFont val="Tahoma"/>
            <family val="2"/>
          </rPr>
          <t>Basera på uppföljning senaste 3 åren samt erfarenhet på respektive länsstyrelse</t>
        </r>
      </text>
    </comment>
    <comment ref="L36" authorId="0" shapeId="0" xr:uid="{00000000-0006-0000-0300-000075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P36" authorId="0" shapeId="0" xr:uid="{00000000-0006-0000-0300-000076000000}">
      <text>
        <r>
          <rPr>
            <sz val="9"/>
            <color indexed="81"/>
            <rFont val="Tahoma"/>
            <family val="2"/>
          </rPr>
          <t>Basera på uppföljning senaste 3 åren samt erfarenhet på respektive länsstyrelse</t>
        </r>
      </text>
    </comment>
    <comment ref="U36" authorId="0" shapeId="0" xr:uid="{00000000-0006-0000-0300-000077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Y36" authorId="0" shapeId="0" xr:uid="{00000000-0006-0000-0300-000078000000}">
      <text>
        <r>
          <rPr>
            <sz val="9"/>
            <color indexed="81"/>
            <rFont val="Tahoma"/>
            <family val="2"/>
          </rPr>
          <t>Basera på uppföljning senaste 3 åren samt erfarenhet på respektive länsstyrelse</t>
        </r>
      </text>
    </comment>
    <comment ref="A37" authorId="2" shapeId="0" xr:uid="{56F85E11-66A6-4F5A-95FA-EE5A6508B0E5}">
      <text>
        <r>
          <rPr>
            <b/>
            <sz val="9"/>
            <color indexed="81"/>
            <rFont val="Tahoma"/>
            <charset val="1"/>
          </rPr>
          <t>Rydgård Mats:</t>
        </r>
        <r>
          <rPr>
            <sz val="9"/>
            <color indexed="81"/>
            <rFont val="Tahoma"/>
            <charset val="1"/>
          </rPr>
          <t xml:space="preserve">
Väldefinierat tillsynsprojekt som har lämnat idéstadiet.</t>
        </r>
      </text>
    </comment>
    <comment ref="C37" authorId="2" shapeId="0" xr:uid="{AAAB0C33-899C-491B-9809-EAE5F283506E}">
      <text>
        <r>
          <rPr>
            <b/>
            <sz val="9"/>
            <color indexed="81"/>
            <rFont val="Tahoma"/>
            <charset val="1"/>
          </rPr>
          <t>Rydgård Mats:</t>
        </r>
        <r>
          <rPr>
            <sz val="9"/>
            <color indexed="81"/>
            <rFont val="Tahoma"/>
            <charset val="1"/>
          </rPr>
          <t xml:space="preserve">
Antal tillsynsobjekt</t>
        </r>
      </text>
    </comment>
    <comment ref="I37" authorId="2" shapeId="0" xr:uid="{4BF73F76-B77A-4AC0-806E-A26234DD6B54}">
      <text>
        <r>
          <rPr>
            <b/>
            <sz val="9"/>
            <color indexed="81"/>
            <rFont val="Tahoma"/>
            <charset val="1"/>
          </rPr>
          <t>Rydgård Mats:</t>
        </r>
        <r>
          <rPr>
            <sz val="9"/>
            <color indexed="81"/>
            <rFont val="Tahoma"/>
            <charset val="1"/>
          </rPr>
          <t xml:space="preserve">
Basera på erfarenhet/planering av tillsynsinsats</t>
        </r>
      </text>
    </comment>
    <comment ref="L37" authorId="2" shapeId="0" xr:uid="{397FCCC3-7AD3-4054-B733-40B89422144B}">
      <text>
        <r>
          <rPr>
            <b/>
            <sz val="9"/>
            <color indexed="81"/>
            <rFont val="Tahoma"/>
            <charset val="1"/>
          </rPr>
          <t>Rydgård Mats:</t>
        </r>
        <r>
          <rPr>
            <sz val="9"/>
            <color indexed="81"/>
            <rFont val="Tahoma"/>
            <charset val="1"/>
          </rPr>
          <t xml:space="preserve">
Antal tillsynsobjekt</t>
        </r>
      </text>
    </comment>
    <comment ref="R37" authorId="2" shapeId="0" xr:uid="{B5EC82A6-CFEA-4280-932D-68C43DA5D9DC}">
      <text>
        <r>
          <rPr>
            <b/>
            <sz val="9"/>
            <color indexed="81"/>
            <rFont val="Tahoma"/>
            <charset val="1"/>
          </rPr>
          <t>Rydgård Mats:</t>
        </r>
        <r>
          <rPr>
            <sz val="9"/>
            <color indexed="81"/>
            <rFont val="Tahoma"/>
            <charset val="1"/>
          </rPr>
          <t xml:space="preserve">
Basera på erfarenhet/planering av tillsynsinsats</t>
        </r>
      </text>
    </comment>
    <comment ref="U37" authorId="2" shapeId="0" xr:uid="{4A6BF48E-D4A0-4657-9C53-0852067B85D3}">
      <text>
        <r>
          <rPr>
            <b/>
            <sz val="9"/>
            <color indexed="81"/>
            <rFont val="Tahoma"/>
            <charset val="1"/>
          </rPr>
          <t>Rydgård Mats:</t>
        </r>
        <r>
          <rPr>
            <sz val="9"/>
            <color indexed="81"/>
            <rFont val="Tahoma"/>
            <charset val="1"/>
          </rPr>
          <t xml:space="preserve">
Antal tillsynsobjekt</t>
        </r>
      </text>
    </comment>
    <comment ref="AA37" authorId="2" shapeId="0" xr:uid="{D4058C85-CDE2-4B94-8FE4-AB9EA27FE18C}">
      <text>
        <r>
          <rPr>
            <b/>
            <sz val="9"/>
            <color indexed="81"/>
            <rFont val="Tahoma"/>
            <charset val="1"/>
          </rPr>
          <t>Rydgård Mats:</t>
        </r>
        <r>
          <rPr>
            <sz val="9"/>
            <color indexed="81"/>
            <rFont val="Tahoma"/>
            <charset val="1"/>
          </rPr>
          <t xml:space="preserve">
Basera på erfarenhet/planering av tillsynsinsats</t>
        </r>
      </text>
    </comment>
    <comment ref="C38" authorId="0" shapeId="0" xr:uid="{00000000-0006-0000-0300-000079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G38" authorId="0" shapeId="0" xr:uid="{00000000-0006-0000-0300-00007A000000}">
      <text>
        <r>
          <rPr>
            <sz val="9"/>
            <color indexed="81"/>
            <rFont val="Tahoma"/>
            <family val="2"/>
          </rPr>
          <t>1 dag/ objekt vart tredje år</t>
        </r>
      </text>
    </comment>
    <comment ref="L38" authorId="0" shapeId="0" xr:uid="{00000000-0006-0000-0300-00007B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P38" authorId="0" shapeId="0" xr:uid="{00000000-0006-0000-0300-00007C000000}">
      <text>
        <r>
          <rPr>
            <sz val="9"/>
            <color indexed="81"/>
            <rFont val="Tahoma"/>
            <family val="2"/>
          </rPr>
          <t>2 dagar / objekt</t>
        </r>
      </text>
    </comment>
    <comment ref="U38" authorId="0" shapeId="0" xr:uid="{00000000-0006-0000-0300-00007D000000}">
      <text>
        <r>
          <rPr>
            <sz val="9"/>
            <color indexed="81"/>
            <rFont val="Tahoma"/>
            <family val="2"/>
          </rPr>
          <t>Antal objekt i register</t>
        </r>
      </text>
    </comment>
    <comment ref="Y38" authorId="0" shapeId="0" xr:uid="{00000000-0006-0000-0300-00007E000000}">
      <text>
        <r>
          <rPr>
            <sz val="9"/>
            <color indexed="81"/>
            <rFont val="Tahoma"/>
            <family val="2"/>
          </rPr>
          <t>2 dagar / objekt</t>
        </r>
      </text>
    </comment>
    <comment ref="C39" authorId="0" shapeId="0" xr:uid="{00000000-0006-0000-0300-00007F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I39" authorId="0" shapeId="0" xr:uid="{00000000-0006-0000-0300-000080000000}">
      <text>
        <r>
          <rPr>
            <sz val="9"/>
            <color indexed="81"/>
            <rFont val="Tahoma"/>
            <family val="2"/>
          </rPr>
          <t>1,5 dag / ärende * 25 % av ärendena</t>
        </r>
      </text>
    </comment>
    <comment ref="L39" authorId="0" shapeId="0" xr:uid="{00000000-0006-0000-0300-000081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R39" authorId="0" shapeId="0" xr:uid="{00000000-0006-0000-0300-000082000000}">
      <text>
        <r>
          <rPr>
            <sz val="9"/>
            <color indexed="81"/>
            <rFont val="Tahoma"/>
            <family val="2"/>
          </rPr>
          <t>1,5 dag / ärende * 25 % av ärendena</t>
        </r>
      </text>
    </comment>
    <comment ref="U39" authorId="0" shapeId="0" xr:uid="{00000000-0006-0000-0300-000083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AA39" authorId="0" shapeId="0" xr:uid="{00000000-0006-0000-0300-000084000000}">
      <text>
        <r>
          <rPr>
            <sz val="9"/>
            <color indexed="81"/>
            <rFont val="Tahoma"/>
            <family val="2"/>
          </rPr>
          <t>1,5 dag / ärende * 25 % av ärendena</t>
        </r>
      </text>
    </comment>
    <comment ref="C40" authorId="1" shapeId="0" xr:uid="{00000000-0006-0000-0300-000085000000}">
      <text>
        <r>
          <rPr>
            <sz val="9"/>
            <color indexed="81"/>
            <rFont val="Tahoma"/>
            <family val="2"/>
          </rPr>
          <t>Antal objekt</t>
        </r>
      </text>
    </comment>
    <comment ref="I40" authorId="2" shapeId="0" xr:uid="{FC1FC683-9A8F-4A7D-A806-1279A554B5E7}">
      <text>
        <r>
          <rPr>
            <b/>
            <sz val="9"/>
            <color indexed="81"/>
            <rFont val="Tahoma"/>
            <charset val="1"/>
          </rPr>
          <t>Rydgård Mats:</t>
        </r>
        <r>
          <rPr>
            <sz val="9"/>
            <color indexed="81"/>
            <rFont val="Tahoma"/>
            <charset val="1"/>
          </rPr>
          <t xml:space="preserve">
1 dag per objekt</t>
        </r>
      </text>
    </comment>
    <comment ref="L40" authorId="1" shapeId="0" xr:uid="{00000000-0006-0000-0300-000086000000}">
      <text>
        <r>
          <rPr>
            <sz val="9"/>
            <color indexed="81"/>
            <rFont val="Tahoma"/>
            <family val="2"/>
          </rPr>
          <t>Antal objekt</t>
        </r>
      </text>
    </comment>
    <comment ref="R40" authorId="2" shapeId="0" xr:uid="{04A0CA70-3F0F-40B1-A9E5-BDF52E3C5632}">
      <text>
        <r>
          <rPr>
            <b/>
            <sz val="9"/>
            <color indexed="81"/>
            <rFont val="Tahoma"/>
            <charset val="1"/>
          </rPr>
          <t>Rydgård Mats:</t>
        </r>
        <r>
          <rPr>
            <sz val="9"/>
            <color indexed="81"/>
            <rFont val="Tahoma"/>
            <charset val="1"/>
          </rPr>
          <t xml:space="preserve">
1 dag per objekt</t>
        </r>
      </text>
    </comment>
    <comment ref="U40" authorId="1" shapeId="0" xr:uid="{00000000-0006-0000-0300-000087000000}">
      <text>
        <r>
          <rPr>
            <sz val="9"/>
            <color indexed="81"/>
            <rFont val="Tahoma"/>
            <family val="2"/>
          </rPr>
          <t>Antal objekt</t>
        </r>
      </text>
    </comment>
    <comment ref="AA40" authorId="2" shapeId="0" xr:uid="{95C7452F-6C45-462D-AEA6-DF5CF9CCBE66}">
      <text>
        <r>
          <rPr>
            <b/>
            <sz val="9"/>
            <color indexed="81"/>
            <rFont val="Tahoma"/>
            <charset val="1"/>
          </rPr>
          <t>Rydgård Mats:</t>
        </r>
        <r>
          <rPr>
            <sz val="9"/>
            <color indexed="81"/>
            <rFont val="Tahoma"/>
            <charset val="1"/>
          </rPr>
          <t xml:space="preserve">
1 dag per objekt</t>
        </r>
      </text>
    </comment>
    <comment ref="C42" authorId="0" shapeId="0" xr:uid="{00000000-0006-0000-0300-000088000000}">
      <text>
        <r>
          <rPr>
            <sz val="9"/>
            <color indexed="81"/>
            <rFont val="Tahoma"/>
            <family val="2"/>
          </rPr>
          <t>antalet anmälningsärenden i snitt de senaste 3 åren</t>
        </r>
      </text>
    </comment>
    <comment ref="I42" authorId="0" shapeId="0" xr:uid="{00000000-0006-0000-0300-000089000000}">
      <text>
        <r>
          <rPr>
            <sz val="9"/>
            <color indexed="81"/>
            <rFont val="Tahoma"/>
            <family val="2"/>
          </rPr>
          <t>0,5 dagar / ärende * 25 % av ärendena</t>
        </r>
      </text>
    </comment>
    <comment ref="L42" authorId="0" shapeId="0" xr:uid="{00000000-0006-0000-0300-00008A000000}">
      <text>
        <r>
          <rPr>
            <sz val="9"/>
            <color indexed="81"/>
            <rFont val="Tahoma"/>
            <family val="2"/>
          </rPr>
          <t>antalet anmälningsärenden i snitt de senaste 3 åren</t>
        </r>
      </text>
    </comment>
    <comment ref="R42" authorId="0" shapeId="0" xr:uid="{00000000-0006-0000-0300-00008B000000}">
      <text>
        <r>
          <rPr>
            <sz val="9"/>
            <color indexed="81"/>
            <rFont val="Tahoma"/>
            <family val="2"/>
          </rPr>
          <t>0,5 dagar / ärende * 25 % av ärendena</t>
        </r>
      </text>
    </comment>
    <comment ref="U42" authorId="0" shapeId="0" xr:uid="{00000000-0006-0000-0300-00008C000000}">
      <text>
        <r>
          <rPr>
            <sz val="9"/>
            <color indexed="81"/>
            <rFont val="Tahoma"/>
            <family val="2"/>
          </rPr>
          <t>antalet anmälningsärenden i snitt de senaste 3 åren</t>
        </r>
      </text>
    </comment>
    <comment ref="AA42" authorId="0" shapeId="0" xr:uid="{00000000-0006-0000-0300-00008D000000}">
      <text>
        <r>
          <rPr>
            <sz val="9"/>
            <color indexed="81"/>
            <rFont val="Tahoma"/>
            <family val="2"/>
          </rPr>
          <t>0,5 dagar / ärende * 25 % av ärendena</t>
        </r>
      </text>
    </comment>
    <comment ref="C43" authorId="0" shapeId="0" xr:uid="{00000000-0006-0000-0300-00008E000000}">
      <text>
        <r>
          <rPr>
            <sz val="9"/>
            <color indexed="81"/>
            <rFont val="Tahoma"/>
            <family val="2"/>
          </rPr>
          <t>antalet anmälningsärenden i snitt de senaste 3 åren</t>
        </r>
      </text>
    </comment>
    <comment ref="I43" authorId="0" shapeId="0" xr:uid="{00000000-0006-0000-0300-00008F000000}">
      <text>
        <r>
          <rPr>
            <sz val="9"/>
            <color indexed="81"/>
            <rFont val="Tahoma"/>
            <family val="2"/>
          </rPr>
          <t>0,5 dagar / ärende* 25% av ärendena</t>
        </r>
      </text>
    </comment>
    <comment ref="L43" authorId="0" shapeId="0" xr:uid="{00000000-0006-0000-0300-000090000000}">
      <text>
        <r>
          <rPr>
            <sz val="9"/>
            <color indexed="81"/>
            <rFont val="Tahoma"/>
            <family val="2"/>
          </rPr>
          <t>antalet anmälningsärenden i snitt de senaste 3 åren</t>
        </r>
      </text>
    </comment>
    <comment ref="R43" authorId="0" shapeId="0" xr:uid="{00000000-0006-0000-0300-000091000000}">
      <text>
        <r>
          <rPr>
            <sz val="9"/>
            <color indexed="81"/>
            <rFont val="Tahoma"/>
            <family val="2"/>
          </rPr>
          <t>0,5 dagar / ärende * 25 % av ärendena</t>
        </r>
      </text>
    </comment>
    <comment ref="U43" authorId="0" shapeId="0" xr:uid="{00000000-0006-0000-0300-000092000000}">
      <text>
        <r>
          <rPr>
            <sz val="9"/>
            <color indexed="81"/>
            <rFont val="Tahoma"/>
            <family val="2"/>
          </rPr>
          <t>antalet anmälningsärenden i snitt de senaste 3 åren</t>
        </r>
      </text>
    </comment>
    <comment ref="AA43" authorId="0" shapeId="0" xr:uid="{00000000-0006-0000-0300-000093000000}">
      <text>
        <r>
          <rPr>
            <sz val="9"/>
            <color indexed="81"/>
            <rFont val="Tahoma"/>
            <family val="2"/>
          </rPr>
          <t>0,5 dagar / ärende * 25 % av ärendena</t>
        </r>
      </text>
    </comment>
    <comment ref="C46" authorId="0" shapeId="0" xr:uid="{00000000-0006-0000-0300-000094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J46" authorId="0" shapeId="0" xr:uid="{00000000-0006-0000-0300-000095000000}">
      <text>
        <r>
          <rPr>
            <sz val="9"/>
            <color indexed="81"/>
            <rFont val="Tahoma"/>
            <family val="2"/>
          </rPr>
          <t>3 dagar / antal ärenden i snitt de senaste 3 åren</t>
        </r>
      </text>
    </comment>
    <comment ref="L46" authorId="0" shapeId="0" xr:uid="{00000000-0006-0000-0300-000096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S46" authorId="0" shapeId="0" xr:uid="{00000000-0006-0000-0300-000097000000}">
      <text>
        <r>
          <rPr>
            <sz val="9"/>
            <color indexed="81"/>
            <rFont val="Tahoma"/>
            <family val="2"/>
          </rPr>
          <t>3 dagar / antal ärenden i snitt de senaste 3 åren</t>
        </r>
      </text>
    </comment>
    <comment ref="U46" authorId="0" shapeId="0" xr:uid="{00000000-0006-0000-0300-000098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AB46" authorId="0" shapeId="0" xr:uid="{00000000-0006-0000-0300-000099000000}">
      <text>
        <r>
          <rPr>
            <sz val="9"/>
            <color indexed="81"/>
            <rFont val="Tahoma"/>
            <family val="2"/>
          </rPr>
          <t>3 dagar / antal ärenden i snitt de senaste 3 åren</t>
        </r>
      </text>
    </comment>
    <comment ref="C50" authorId="0" shapeId="0" xr:uid="{00000000-0006-0000-0300-00009A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J50" authorId="0" shapeId="0" xr:uid="{00000000-0006-0000-0300-00009B000000}">
      <text>
        <r>
          <rPr>
            <sz val="9"/>
            <color indexed="81"/>
            <rFont val="Tahoma"/>
            <family val="2"/>
          </rPr>
          <t>2,5 dagar / antal ärenden i snitt de senaste 3 åren</t>
        </r>
      </text>
    </comment>
    <comment ref="L50" authorId="0" shapeId="0" xr:uid="{00000000-0006-0000-0300-00009C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S50" authorId="0" shapeId="0" xr:uid="{00000000-0006-0000-0300-00009D000000}">
      <text>
        <r>
          <rPr>
            <sz val="9"/>
            <color indexed="81"/>
            <rFont val="Tahoma"/>
            <family val="2"/>
          </rPr>
          <t>2,5 dagar / antal ärenden i snitt de senaste 3 åren</t>
        </r>
      </text>
    </comment>
    <comment ref="U50" authorId="0" shapeId="0" xr:uid="{00000000-0006-0000-0300-00009E000000}">
      <text>
        <r>
          <rPr>
            <sz val="9"/>
            <color indexed="81"/>
            <rFont val="Tahoma"/>
            <family val="2"/>
          </rPr>
          <t>Antal ärenden i snitt de senaste 3 åren</t>
        </r>
      </text>
    </comment>
    <comment ref="AB50" authorId="0" shapeId="0" xr:uid="{00000000-0006-0000-0300-00009F000000}">
      <text>
        <r>
          <rPr>
            <sz val="9"/>
            <color indexed="81"/>
            <rFont val="Tahoma"/>
            <family val="2"/>
          </rPr>
          <t>2,5 dagar / antal ärenden i snitt de senaste 3 åren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Sahlin Skoog Lotta</author>
    <author>Elin Iseskog</author>
  </authors>
  <commentList>
    <comment ref="D5" authorId="0" shapeId="0" xr:uid="{6E7D7E9D-E0E6-4F45-8958-3B382F410BC7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10.10 9 tim
10.11 (1,2) 18 tim
10.11 (3,4) 9 tim
10.11 (5,6) 6 tim
10.20 (1) 9 tim
10.20 (2,3) 18 tim
10.20 (4,5) 9 tim
10.20 (6,7) 6 tim</t>
        </r>
      </text>
    </comment>
    <comment ref="L5" authorId="0" shapeId="0" xr:uid="{4ADA9AEF-D12B-4519-950B-D8433561EAFD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10.10 9 tim
10.11 (1,2) 18 tim
10.11 (3,4) 9 tim
10.11 (5,6) 6 tim
10.20 (1) 9 tim
10.20 (2,3) 18 tim
10.20 (4,5) 9 tim
10.20 (6,7) 6 tim</t>
        </r>
      </text>
    </comment>
    <comment ref="T5" authorId="0" shapeId="0" xr:uid="{9591697A-975F-44C9-90CC-B1386EA395B8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10.10 9 tim
10.11 (1,2) 18 tim
10.11 (3,4) 9 tim
10.11 (5,6) 6 tim
10.20 (1) 9 tim
10.20 (2,3) 18 tim
10.20 (4,5) 9 tim
10.20 (6,7) 6 tim</t>
        </r>
      </text>
    </comment>
    <comment ref="B9" authorId="0" shapeId="0" xr:uid="{3B6969E1-FB15-46C4-963F-761DAF1D04E5}">
      <text>
        <r>
          <rPr>
            <b/>
            <sz val="9"/>
            <color indexed="81"/>
            <rFont val="Tahoma"/>
            <charset val="1"/>
          </rPr>
          <t>Sahlin Skoog Lotta:</t>
        </r>
        <r>
          <rPr>
            <sz val="9"/>
            <color indexed="81"/>
            <rFont val="Tahoma"/>
            <charset val="1"/>
          </rPr>
          <t xml:space="preserve">
Samtliga objekt som Lst har tillsynen över.</t>
        </r>
      </text>
    </comment>
    <comment ref="J9" authorId="0" shapeId="0" xr:uid="{26A728BD-56F1-4692-BBE6-398CA3F9CEF5}">
      <text>
        <r>
          <rPr>
            <b/>
            <sz val="9"/>
            <color indexed="81"/>
            <rFont val="Tahoma"/>
            <charset val="1"/>
          </rPr>
          <t>Sahlin Skoog Lotta:</t>
        </r>
        <r>
          <rPr>
            <sz val="9"/>
            <color indexed="81"/>
            <rFont val="Tahoma"/>
            <charset val="1"/>
          </rPr>
          <t xml:space="preserve">
Samtliga objekt som Lst har tillsynen över.</t>
        </r>
      </text>
    </comment>
    <comment ref="R9" authorId="0" shapeId="0" xr:uid="{8CFE33A9-8E5C-40E3-B52A-9FDBC3C4FF92}">
      <text>
        <r>
          <rPr>
            <b/>
            <sz val="9"/>
            <color indexed="81"/>
            <rFont val="Tahoma"/>
            <charset val="1"/>
          </rPr>
          <t>Sahlin Skoog Lotta:</t>
        </r>
        <r>
          <rPr>
            <sz val="9"/>
            <color indexed="81"/>
            <rFont val="Tahoma"/>
            <charset val="1"/>
          </rPr>
          <t xml:space="preserve">
Samtliga objekt som Lst har tillsynen över.</t>
        </r>
      </text>
    </comment>
    <comment ref="D14" authorId="0" shapeId="0" xr:uid="{8C70665D-4472-4641-A495-53A53A3D6CBC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L14" authorId="0" shapeId="0" xr:uid="{A264AAD3-A055-4E60-B568-51AE23ED1B8F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T14" authorId="0" shapeId="0" xr:uid="{D5D716B4-4C03-44D0-BB72-C6FF2B6AA624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E15" authorId="0" shapeId="0" xr:uid="{D31248E3-C4B6-49C4-8AE8-7770CB87DA40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M15" authorId="0" shapeId="0" xr:uid="{2CDD23AA-6AB6-46F9-8C85-CD392DB94B81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U15" authorId="0" shapeId="0" xr:uid="{82CE1290-0A12-4B4C-83D3-44412AF7C010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F16" authorId="0" shapeId="0" xr:uid="{C259ECA4-BEAE-4E8B-B751-DB15213292AF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N16" authorId="0" shapeId="0" xr:uid="{C4E3B387-742C-4D2E-AA77-785173991EF5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V16" authorId="0" shapeId="0" xr:uid="{414070C5-D701-48F4-AB04-54364B6F68D1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A20" authorId="0" shapeId="0" xr:uid="{258CA321-FCB3-45FA-BDDF-92BD850EBF76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Ska denna rad finnas med?</t>
        </r>
      </text>
    </comment>
    <comment ref="D20" authorId="0" shapeId="0" xr:uid="{23922BC2-98F0-4664-84BF-4AB157EE3549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Gäller köldmedierapporter från länsstyrelsens tillsynsobjekt</t>
        </r>
      </text>
    </comment>
    <comment ref="L20" authorId="0" shapeId="0" xr:uid="{10657696-DB7D-48E7-92CF-7EF328510AD5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Gäller köldmedierapporter från länsstyrelsens tillsynsobjekt</t>
        </r>
      </text>
    </comment>
    <comment ref="T20" authorId="0" shapeId="0" xr:uid="{D92AF813-ACD9-46DE-A123-6ADC4F33BB47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Gäller köldmedierapporter från länsstyrelsens tillsynsobjekt</t>
        </r>
      </text>
    </comment>
    <comment ref="G23" authorId="1" shapeId="0" xr:uid="{4B18F0DD-3FB4-4F39-851F-F26E953635B9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(0,5-1 tim/ärende) x antal ärenden= antal tim</t>
        </r>
      </text>
    </comment>
    <comment ref="O23" authorId="1" shapeId="0" xr:uid="{7E8A84C8-A6C1-41C7-8856-163E2AF19BBB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(0,5-1 tim/ärende) x antal ärenden= antal tim</t>
        </r>
      </text>
    </comment>
    <comment ref="W23" authorId="1" shapeId="0" xr:uid="{A7FD562B-56B6-405B-95FA-FC2411788E3C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(0,5-1 tim/ärende) x antal ärenden= antal tim</t>
        </r>
      </text>
    </comment>
    <comment ref="F24" authorId="0" shapeId="0" xr:uid="{3172C637-C583-4307-B924-14D761CB349D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ev extra tillägg då länet har få ärenden per år eller annan extra insats behövs.</t>
        </r>
      </text>
    </comment>
    <comment ref="G24" authorId="1" shapeId="0" xr:uid="{6E67E93C-23E4-4CC5-807D-062D26F23707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kommuner/4 x 10 timmar per ärende= antal h</t>
        </r>
      </text>
    </comment>
    <comment ref="N24" authorId="0" shapeId="0" xr:uid="{08D3D6FD-4819-46F6-A763-F2FC53A7582D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ev extra tillägg då länet har få ärenden per år eller annan extra insats behövs.</t>
        </r>
      </text>
    </comment>
    <comment ref="O24" authorId="1" shapeId="0" xr:uid="{CC98E938-77F6-48D4-8D31-9F40E96C3A3A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kommuner/4 x 10 timmar per ärende= antal h</t>
        </r>
      </text>
    </comment>
    <comment ref="V24" authorId="0" shapeId="0" xr:uid="{0EEDF4F5-72E2-4BAA-931C-9DDDEA6ABC4F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ev extra tillägg då länet har få ärenden per år eller annan extra insats behövs.</t>
        </r>
      </text>
    </comment>
    <comment ref="W24" authorId="1" shapeId="0" xr:uid="{BD6BA2E5-F77D-45B2-9D3D-8A4050596AE1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kommuner/4 x 10 timmar per ärende= antal h</t>
        </r>
      </text>
    </comment>
    <comment ref="F25" authorId="0" shapeId="0" xr:uid="{5AC7601A-BB5B-4473-9836-49D79F2CF722}">
      <text>
        <r>
          <rPr>
            <b/>
            <sz val="9"/>
            <color indexed="81"/>
            <rFont val="Tahoma"/>
            <charset val="1"/>
          </rPr>
          <t>Sahlin Skoog Lotta:</t>
        </r>
        <r>
          <rPr>
            <sz val="9"/>
            <color indexed="81"/>
            <rFont val="Tahoma"/>
            <charset val="1"/>
          </rPr>
          <t xml:space="preserve">
 totalt 4 åa fördelas på avgränsade insatser och inkommande</t>
        </r>
      </text>
    </comment>
    <comment ref="G25" authorId="0" shapeId="0" xr:uid="{4AE6EDA4-D4C4-46E9-8D32-B8996F1452DB}">
      <text>
        <r>
          <rPr>
            <b/>
            <sz val="9"/>
            <color indexed="81"/>
            <rFont val="Tahoma"/>
            <charset val="1"/>
          </rPr>
          <t>Sahlin Skoog Lotta:</t>
        </r>
        <r>
          <rPr>
            <sz val="9"/>
            <color indexed="81"/>
            <rFont val="Tahoma"/>
            <charset val="1"/>
          </rPr>
          <t xml:space="preserve">
 totalt 4 åa fördelas på avgränsade insatser och inkommande</t>
        </r>
      </text>
    </comment>
    <comment ref="N25" authorId="0" shapeId="0" xr:uid="{37F86BF8-FFFA-4AAA-B953-842C19C6050E}">
      <text>
        <r>
          <rPr>
            <b/>
            <sz val="9"/>
            <color indexed="81"/>
            <rFont val="Tahoma"/>
            <charset val="1"/>
          </rPr>
          <t>Sahlin Skoog Lotta:</t>
        </r>
        <r>
          <rPr>
            <sz val="9"/>
            <color indexed="81"/>
            <rFont val="Tahoma"/>
            <charset val="1"/>
          </rPr>
          <t xml:space="preserve">
 totalt 4 åa fördelas på avgränsade insatser och inkommande</t>
        </r>
      </text>
    </comment>
    <comment ref="O25" authorId="0" shapeId="0" xr:uid="{84FFA6A6-06BB-4D2A-954E-EACD67253C36}">
      <text>
        <r>
          <rPr>
            <b/>
            <sz val="9"/>
            <color indexed="81"/>
            <rFont val="Tahoma"/>
            <charset val="1"/>
          </rPr>
          <t>Sahlin Skoog Lotta:</t>
        </r>
        <r>
          <rPr>
            <sz val="9"/>
            <color indexed="81"/>
            <rFont val="Tahoma"/>
            <charset val="1"/>
          </rPr>
          <t xml:space="preserve">
 totalt 4 åa fördelas på avgränsade insatser och inkommande</t>
        </r>
      </text>
    </comment>
    <comment ref="V25" authorId="0" shapeId="0" xr:uid="{FBD02834-EC25-4584-B250-56C79C4EAA63}">
      <text>
        <r>
          <rPr>
            <b/>
            <sz val="9"/>
            <color indexed="81"/>
            <rFont val="Tahoma"/>
            <charset val="1"/>
          </rPr>
          <t>Sahlin Skoog Lotta:</t>
        </r>
        <r>
          <rPr>
            <sz val="9"/>
            <color indexed="81"/>
            <rFont val="Tahoma"/>
            <charset val="1"/>
          </rPr>
          <t xml:space="preserve">
 totalt 4 åa fördelas på avgränsade insatser och inkommande</t>
        </r>
      </text>
    </comment>
    <comment ref="W25" authorId="0" shapeId="0" xr:uid="{C30FF070-E421-4551-94DD-6C4164ECE462}">
      <text>
        <r>
          <rPr>
            <b/>
            <sz val="9"/>
            <color indexed="81"/>
            <rFont val="Tahoma"/>
            <charset val="1"/>
          </rPr>
          <t>Sahlin Skoog Lotta:</t>
        </r>
        <r>
          <rPr>
            <sz val="9"/>
            <color indexed="81"/>
            <rFont val="Tahoma"/>
            <charset val="1"/>
          </rPr>
          <t xml:space="preserve">
 totalt 4 åa fördelas på avgränsade insatser och inkommande</t>
        </r>
      </text>
    </comment>
    <comment ref="F26" authorId="1" shapeId="0" xr:uid="{57AAEFFD-3424-4B08-8F1E-B0137B964681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h, baserat på länsstyrelsens erfarenhet, de tre senaste åren.</t>
        </r>
      </text>
    </comment>
    <comment ref="G26" authorId="1" shapeId="0" xr:uid="{F2BBD61A-819D-44F4-BAFD-C712939649E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N26" authorId="1" shapeId="0" xr:uid="{2CC04582-A8E2-4F66-9C44-F227F94A7CCF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h, baserat på länsstyrelsens erfarenhet, de tre senaste åren.</t>
        </r>
      </text>
    </comment>
    <comment ref="O26" authorId="1" shapeId="0" xr:uid="{8B4B6D85-9069-472B-AA0A-EDEF7BCEDE32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V26" authorId="1" shapeId="0" xr:uid="{D4D33232-DA78-4315-9B05-582F6A33DB16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h, baserat på länsstyrelsens erfarenhet, de tre senaste åren.</t>
        </r>
      </text>
    </comment>
    <comment ref="W26" authorId="1" shapeId="0" xr:uid="{2DC71547-5B67-4BC2-8905-A20F0F4B8EAD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F27" authorId="1" shapeId="0" xr:uid="{9620312A-854D-41C6-AD4B-6A4B380CD5E8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G27" authorId="1" shapeId="0" xr:uid="{C6E77BBF-8A1A-4E0F-BB72-907C082271F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N27" authorId="1" shapeId="0" xr:uid="{33A2522C-DD84-4295-B678-7171F7A2C0CC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O27" authorId="1" shapeId="0" xr:uid="{BAA5B40B-A269-4409-A193-DB120F45B465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V27" authorId="1" shapeId="0" xr:uid="{09D10710-0E12-47C5-98FB-4DACD1B14771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W27" authorId="1" shapeId="0" xr:uid="{F05E75AB-717F-4898-A61A-B6C16FAE8868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F48" authorId="0" shapeId="0" xr:uid="{710AB87B-3015-45F7-9ACA-4F77F3FEA9F0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N48" authorId="0" shapeId="0" xr:uid="{2ADBA6C0-9676-4C7D-BC54-F2B2A9BBE5E3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V48" authorId="0" shapeId="0" xr:uid="{A9A822AB-48B3-4BD9-A49D-6EB204E4842E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E49" authorId="0" shapeId="0" xr:uid="{CEC2055B-E4F9-4D55-B344-2B99612A4D40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M49" authorId="0" shapeId="0" xr:uid="{596EF472-AE72-468B-B51B-1E4134FDA39B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U49" authorId="0" shapeId="0" xr:uid="{1C28CDE5-192D-4FB2-B05C-41A24E16BE62}">
      <text>
        <r>
          <rPr>
            <b/>
            <sz val="9"/>
            <color indexed="81"/>
            <rFont val="Tahoma"/>
            <family val="2"/>
          </rPr>
          <t>Sahlin Skoog Lotta:</t>
        </r>
        <r>
          <rPr>
            <sz val="9"/>
            <color indexed="81"/>
            <rFont val="Tahoma"/>
            <family val="2"/>
          </rPr>
          <t xml:space="preserve">
timmar baserat på erfarenhet</t>
        </r>
      </text>
    </comment>
    <comment ref="G52" authorId="1" shapeId="0" xr:uid="{3C04608A-5B28-45FC-88EC-9A98E2212588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O52" authorId="1" shapeId="0" xr:uid="{0F038E93-1C8F-464F-9BF2-E37881223571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W52" authorId="1" shapeId="0" xr:uid="{6290AA7D-19E5-43A2-BCD1-30C4282D76E6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antal h</t>
        </r>
      </text>
    </comment>
    <comment ref="F53" authorId="1" shapeId="0" xr:uid="{3307AD7A-0FDC-4AB4-B364-0A0BEE40AB31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120 h x antal kommuner/6</t>
        </r>
      </text>
    </comment>
    <comment ref="N53" authorId="1" shapeId="0" xr:uid="{651FAB54-4290-4BD0-98CC-560A5D891C86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120 h x antal kommuner/6</t>
        </r>
      </text>
    </comment>
    <comment ref="V53" authorId="1" shapeId="0" xr:uid="{C98531A1-1EF3-430F-8C65-9BF7CE30AE73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120 h x antal kommuner/6</t>
        </r>
      </text>
    </comment>
    <comment ref="G56" authorId="1" shapeId="0" xr:uid="{F3353DB3-2DB9-4CEE-9C7C-9C109BC667A0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60 h/ärende</t>
        </r>
      </text>
    </comment>
    <comment ref="O56" authorId="1" shapeId="0" xr:uid="{2FF2BA43-D877-49A4-9BD0-89DC83F7D2B8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60 h/ärende</t>
        </r>
      </text>
    </comment>
    <comment ref="W56" authorId="1" shapeId="0" xr:uid="{223FF475-08AE-43EB-BCA5-DDE983DD48AB}">
      <text>
        <r>
          <rPr>
            <b/>
            <sz val="9"/>
            <color indexed="81"/>
            <rFont val="Tahoma"/>
            <family val="2"/>
          </rPr>
          <t>Elin Iseskog:</t>
        </r>
        <r>
          <rPr>
            <sz val="9"/>
            <color indexed="81"/>
            <rFont val="Tahoma"/>
            <family val="2"/>
          </rPr>
          <t xml:space="preserve">
60 h/ärende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Köhler Klas</author>
  </authors>
  <commentList>
    <comment ref="D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Tid enligt "projektplan"</t>
        </r>
      </text>
    </comment>
    <comment ref="I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Tid enligt "projektplan"</t>
        </r>
      </text>
    </comment>
    <comment ref="N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Tid enligt "projektplan"</t>
        </r>
      </text>
    </comment>
    <comment ref="E9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SUMMAtid per tre år
</t>
        </r>
      </text>
    </comment>
    <comment ref="J9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SUMMAtid per tre år
</t>
        </r>
      </text>
    </comment>
    <comment ref="O9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SUMMAtid per tre år
</t>
        </r>
      </text>
    </comment>
    <comment ref="D11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Tid enligt "projektplan"</t>
        </r>
      </text>
    </comment>
    <comment ref="I11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Tid enligt "projektplan"</t>
        </r>
      </text>
    </comment>
    <comment ref="N11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Tid enligt "projektplan"</t>
        </r>
      </text>
    </comment>
    <comment ref="C12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 dividerat med antal år t.o.m. 2050</t>
        </r>
      </text>
    </comment>
    <comment ref="D12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 enligt projektplan(er) dividerat med antal år insats pågår</t>
        </r>
      </text>
    </comment>
    <comment ref="E12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 delat med tre
</t>
        </r>
      </text>
    </comment>
    <comment ref="H12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 dividerat med antal år t.o.m. 2050</t>
        </r>
      </text>
    </comment>
    <comment ref="I12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 enligt projektplan(er) dividerat med antal år insats pågår</t>
        </r>
      </text>
    </comment>
    <comment ref="J12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 delat med tre
</t>
        </r>
      </text>
    </comment>
    <comment ref="M12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 dividerat med antal år t.o.m. 2050</t>
        </r>
      </text>
    </comment>
    <comment ref="N12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 enligt projektplan(er) dividerat med antal år insats pågår</t>
        </r>
      </text>
    </comment>
    <comment ref="O12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>Köhler Klas:</t>
        </r>
        <r>
          <rPr>
            <sz val="9"/>
            <color indexed="81"/>
            <rFont val="Tahoma"/>
            <family val="2"/>
          </rPr>
          <t xml:space="preserve">
SUMMA delat med tre
</t>
        </r>
      </text>
    </comment>
  </commentList>
</comments>
</file>

<file path=xl/sharedStrings.xml><?xml version="1.0" encoding="utf-8"?>
<sst xmlns="http://schemas.openxmlformats.org/spreadsheetml/2006/main" count="909" uniqueCount="355">
  <si>
    <t>Återkommande objekt</t>
  </si>
  <si>
    <t>Inkommande</t>
  </si>
  <si>
    <t>x</t>
  </si>
  <si>
    <t>Egeninitierat</t>
  </si>
  <si>
    <t>Händelsestyrt</t>
  </si>
  <si>
    <t>Typ av verksamhet</t>
  </si>
  <si>
    <t>Avgränsade insatser</t>
  </si>
  <si>
    <t xml:space="preserve"> </t>
  </si>
  <si>
    <t>Information till allmänheten (vid frågor)</t>
  </si>
  <si>
    <t>Klagomål, tips</t>
  </si>
  <si>
    <t>K/F</t>
  </si>
  <si>
    <t>K</t>
  </si>
  <si>
    <t>F</t>
  </si>
  <si>
    <t>1h/guidning</t>
  </si>
  <si>
    <t>Information till allmänheten (vid frågor om gällande lagstiftning m.m.)</t>
  </si>
  <si>
    <t>Hemsidan</t>
  </si>
  <si>
    <t>Granskning av verksamhetsrapporter</t>
  </si>
  <si>
    <t>Informationssatsning om fridlysningsbestämmelser</t>
  </si>
  <si>
    <t>Tillsynsbesök hos tillfälliga förevisningar</t>
  </si>
  <si>
    <t xml:space="preserve">Informationssatsning/projekt </t>
  </si>
  <si>
    <t>Uppföljning av utvalda beslut med fältbesök naturreservat</t>
  </si>
  <si>
    <t>Uppföljning av utvalda beslut utan fältbesök (granskning av rapporter och dyl.) naturreservat</t>
  </si>
  <si>
    <t xml:space="preserve">Uppföljning av utvalda beslut med fältbesök biotopskyddsområden </t>
  </si>
  <si>
    <t>Uppföljning av utvalda beslut utan fältbesök (granskning av rapporter och dyl.) biotopskyddsområden</t>
  </si>
  <si>
    <t>Tidigt artskyddssamråd (samråd gällande t.ex. skogsbruksåtgärder eller detaljplaneärenden där viss fridlyst art, eller ev fler, berörs och man behöver samråda om utförandet)</t>
  </si>
  <si>
    <t>Uppföljning av utvalda beslut inkl. fältbesök</t>
  </si>
  <si>
    <t>Spec</t>
  </si>
  <si>
    <t>Inkomna klagomål, tips</t>
  </si>
  <si>
    <t>Summa VHT</t>
  </si>
  <si>
    <t>515 Tillsyn av områdesskydd</t>
  </si>
  <si>
    <t>5152 Planerad tillsyn av områdesskydd</t>
  </si>
  <si>
    <t xml:space="preserve">523 Övrig prövning avseende naturskydd </t>
  </si>
  <si>
    <t>525 Samråd enligt 12 kap. 6 § miljöbalken</t>
  </si>
  <si>
    <t>5251 Händelsestyrd tillsyn inom samråd enligt 12 kap. 6 § miljöbalken</t>
  </si>
  <si>
    <t>5252 Planerad tillsyn inom samråd enligt 12 kap. 6 § miljöbalken</t>
  </si>
  <si>
    <t>526 Tillsyn och kontroll av dispenser och tillstånd gällande omårdesskydd</t>
  </si>
  <si>
    <t>5261 Händelsestyrd tillsyn av dispenser och tillstånd avseende områdesskydd</t>
  </si>
  <si>
    <t>5265 Planerad tillsyn av dispenser och tillstånd avseende områdesskydd</t>
  </si>
  <si>
    <t>527 Tillsyn av skydd för djur- och växtarter</t>
  </si>
  <si>
    <t>5151 Händelsestyrd tillsyn av områdesskydd</t>
  </si>
  <si>
    <t>528 Tillsyn av övrig prövning avseende naturskydd</t>
  </si>
  <si>
    <t>Antal objekt</t>
  </si>
  <si>
    <t>Låg</t>
  </si>
  <si>
    <t>Normal</t>
  </si>
  <si>
    <t>Hög</t>
  </si>
  <si>
    <t>summa h/vht</t>
  </si>
  <si>
    <t>Objekt med skötselbehov</t>
  </si>
  <si>
    <t>Geologiska objekt</t>
  </si>
  <si>
    <t>Inkomna klagomål, tips gällande villkor i meddelade dispenser och tillstånd</t>
  </si>
  <si>
    <t>1h/framtagen skylt</t>
  </si>
  <si>
    <t>4355 Tillsyn av kulturreservat enligt miljöbalken 7 kap 9 §</t>
  </si>
  <si>
    <t xml:space="preserve">Information till allmänheten </t>
  </si>
  <si>
    <t>Typ av vattenverksamhet</t>
  </si>
  <si>
    <t>VHT</t>
  </si>
  <si>
    <t>varje år</t>
  </si>
  <si>
    <t>vart 3:e</t>
  </si>
  <si>
    <t>vart 5:e</t>
  </si>
  <si>
    <t xml:space="preserve">Egeninitierat </t>
  </si>
  <si>
    <t>Övergripande</t>
  </si>
  <si>
    <t>Anmälningsärenden</t>
  </si>
  <si>
    <t>Hantering av inkommande anmälningar enligt 11 kap § 9 a</t>
  </si>
  <si>
    <t>Hantering av inkommande anmälningar enligt 11 kap § 15</t>
  </si>
  <si>
    <t>Egeninitierad tillsyn</t>
  </si>
  <si>
    <t>Markavvattning</t>
  </si>
  <si>
    <t xml:space="preserve"> - tillståndsprövade/i register</t>
  </si>
  <si>
    <t>ingår i kategorin inkommande under Händelsestyrd tillsyn</t>
  </si>
  <si>
    <t>Dammsäkerhet</t>
  </si>
  <si>
    <t>Beslut om konsekvensklass (fas 1 och 2).</t>
  </si>
  <si>
    <t>Utreda vilka ytterligare dammar som behöver konsekvensutredas (fas 3), dvs inventering och urval</t>
  </si>
  <si>
    <t>Beslut om konsekvensklass (fas 3)</t>
  </si>
  <si>
    <t xml:space="preserve"> - klass A (ung. RIDAS 1+)</t>
  </si>
  <si>
    <t>Planera, granska årlig rapportering, analysera, tillsynsbesök, återkoppling, följa upp och rapportera</t>
  </si>
  <si>
    <t>ingår i kategorin egeninitierat</t>
  </si>
  <si>
    <t xml:space="preserve"> - klass B (ung. RIDAS 1)</t>
  </si>
  <si>
    <t xml:space="preserve"> - klass C (ung. RIDAS 2)</t>
  </si>
  <si>
    <t>Övrig vattenverksamhet</t>
  </si>
  <si>
    <t xml:space="preserve">Vattenkraftverk med tillstånd, under 10 MW (löpande tillsyn) </t>
  </si>
  <si>
    <t>Vattenkraftverk med tillstånd, över 10 MW (löpande tillsyn)</t>
  </si>
  <si>
    <t>Vattenkraftverk utan tillstånd:
Information om tillsyn på kraftverk med oklar tillståndssituation, begäran om uppgifter om vilka tillstånd som finns, genomgång av inkommet material, föreläggande om att söka tillstånd</t>
  </si>
  <si>
    <t>Andra dammar (i dammregistret)</t>
  </si>
  <si>
    <t>Andra dammar, med tillstånd (löpande tillsyn)</t>
  </si>
  <si>
    <t>Andra dammar, utan tillstånd (löpande tillsyn)</t>
  </si>
  <si>
    <t>Vattenbortledning och vattenuttag</t>
  </si>
  <si>
    <t xml:space="preserve"> - tillståndsprövade och anmälda enligt 9 a</t>
  </si>
  <si>
    <t>Särskilt behov av tillsyn vid torka i områden med jordbruksbevattning (gäller endast berörda länsstyrelser)</t>
  </si>
  <si>
    <t xml:space="preserve">Andra vattenverksamheter </t>
  </si>
  <si>
    <t>Övriga tillsynsobjekt som har tillstånd och finns i register</t>
  </si>
  <si>
    <t>Uppföljning av större vattenverksamheter som inte innebär återkommande tillsyn</t>
  </si>
  <si>
    <t>Uppföljning av anmälningar</t>
  </si>
  <si>
    <t>Uppföljning av genomförda åtgärder som anmälts enligt § 9 a</t>
  </si>
  <si>
    <t>Uppföljning av genomförda åtgärder som anmälts enligt § 15</t>
  </si>
  <si>
    <t>Händelsestyrd tillsyn</t>
  </si>
  <si>
    <t>Både tillståndsprövade/i register och övriga. Inkl klagomål, driftstörning, förfrågningar och information.</t>
  </si>
  <si>
    <t>ingår i kategorin inkommande</t>
  </si>
  <si>
    <t>Inkommande, händelsestyrt. Inkl klagomål, driftstörning, förfrågningar och information.</t>
  </si>
  <si>
    <t>ingår i kategorin egeninitierat, ovan</t>
  </si>
  <si>
    <t>Alla typer av objekt och ärenden. Inkommande, händelsestyrt. Inkl klagomål, driftstörning, förfrågningar och information.</t>
  </si>
  <si>
    <t>Tid (dagar)</t>
  </si>
  <si>
    <t>Omfattande</t>
  </si>
  <si>
    <t>Relativt omfattande</t>
  </si>
  <si>
    <t>Mindre omfattande</t>
  </si>
  <si>
    <t xml:space="preserve">Summa </t>
  </si>
  <si>
    <t>Tid enligt "projektplan"</t>
  </si>
  <si>
    <t>Förorenade områden 575* Ej prioriterade objekt</t>
  </si>
  <si>
    <t>Ej prioriterade objekt</t>
  </si>
  <si>
    <t>Summa tillsyn (per år)</t>
  </si>
  <si>
    <t>SUMMA dividerat med antal år t.o.m. 2050</t>
  </si>
  <si>
    <t>SUMMA enligt projektplan(er) dividerat med antal år insats pågår</t>
  </si>
  <si>
    <t>Årligt behov (dagar)</t>
  </si>
  <si>
    <t>Årligt behov (timmar)</t>
  </si>
  <si>
    <t>Aktivitet</t>
  </si>
  <si>
    <t>Täkter (10.10, 10.11, 10.20)</t>
  </si>
  <si>
    <t>Lantbruk (1.10, 1.11)</t>
  </si>
  <si>
    <t>Övriga branscher</t>
  </si>
  <si>
    <t>Tillägg:</t>
  </si>
  <si>
    <t>Tillsynsadministration</t>
  </si>
  <si>
    <t xml:space="preserve">IUV-objekt med beslutade BAT-slutsatser </t>
  </si>
  <si>
    <t>IUV-objekt utan beslutade BAT-slutsatser</t>
  </si>
  <si>
    <t>Summa miljöfarlig verksamhet</t>
  </si>
  <si>
    <t>Seveso 456</t>
  </si>
  <si>
    <t>Summa Sevesotillsyn</t>
  </si>
  <si>
    <t>Transport av avfall 5662</t>
  </si>
  <si>
    <t>(0,5-1 tim/ärende) x antal ärenden= antal tim</t>
  </si>
  <si>
    <t xml:space="preserve">Avfallsplaner 5663 </t>
  </si>
  <si>
    <t>Summa avfallstillsyn</t>
  </si>
  <si>
    <t>5671 Händelsestyrd tillsyn, övrigt</t>
  </si>
  <si>
    <t>5673 LAV, behov av inventering alt riktade insatser mot några kommuner</t>
  </si>
  <si>
    <t>5673 LAV Inkommande ärenden</t>
  </si>
  <si>
    <t>Summa tillsyn 567</t>
  </si>
  <si>
    <t>SUMMAtid delat med tre</t>
  </si>
  <si>
    <t>SUMMAtid per tre år</t>
  </si>
  <si>
    <t>Inkommande objekt</t>
  </si>
  <si>
    <t>Förorenade områden Prioriterade objekt</t>
  </si>
  <si>
    <t>Förorenade områden Avgränsade tillsynsinsatser</t>
  </si>
  <si>
    <t xml:space="preserve">(0,65xsumman årsavgifter för övriga branscher)/800 kr = x timmar </t>
  </si>
  <si>
    <t>antal objekt</t>
  </si>
  <si>
    <t>h/objekt</t>
  </si>
  <si>
    <t>Totalt tillsynsbehov miljöskydd miljöbalken (h)</t>
  </si>
  <si>
    <t>Annan tillsyn än miljöbalken</t>
  </si>
  <si>
    <t>Totalt tillsynsbehov annan tillsyn än miljöbalken (h)</t>
  </si>
  <si>
    <t>Tillsynsområde</t>
  </si>
  <si>
    <t>Tillsynsbehov (h)</t>
  </si>
  <si>
    <t>Totalt behov av resurs</t>
  </si>
  <si>
    <t>Kostnad tillsynsbehov</t>
  </si>
  <si>
    <t>Intäkt tillsynsavgift</t>
  </si>
  <si>
    <t>Redovisning 4 §</t>
  </si>
  <si>
    <t>Naturvård</t>
  </si>
  <si>
    <t>Vattenverksamhet</t>
  </si>
  <si>
    <t>Vattenskyddsområde</t>
  </si>
  <si>
    <t>Summa</t>
  </si>
  <si>
    <t>Totalt tillsynsbehov vattenverksamhet (dagar)</t>
  </si>
  <si>
    <t>Förorenade områden</t>
  </si>
  <si>
    <t>Miljöskydd</t>
  </si>
  <si>
    <t>Tillsyn miljöbalken</t>
  </si>
  <si>
    <t>Totalt tillsynsbehov vattenverksamhet (timmar)</t>
  </si>
  <si>
    <t>Vattenkraftverk</t>
  </si>
  <si>
    <t>Dumpning 5666 och 5667</t>
  </si>
  <si>
    <t>5673 LAV uppföljning av tidigare insatser ovan</t>
  </si>
  <si>
    <t>Dessa uppgifter kan fås från lst EA</t>
  </si>
  <si>
    <t xml:space="preserve"> - vattenuttag utan tillstånd: utredning om tillstånd krävs</t>
  </si>
  <si>
    <t>Andra mindre vattenverksamheter utan tillstånd: utredning om tillstånd krävs</t>
  </si>
  <si>
    <t>Övergripande planering av tillsynen</t>
  </si>
  <si>
    <t>Övriga markavvattningar som inte har tillstånd</t>
  </si>
  <si>
    <t>VÄS</t>
  </si>
  <si>
    <t>Tillsyn för att förhindra allvarliga kemikalieolyckor (SEVESO)</t>
  </si>
  <si>
    <t>Tillsyn av miljöfarlig verksamhet</t>
  </si>
  <si>
    <t>Tillsyn av kemiska produkter och biotekniska organismer</t>
  </si>
  <si>
    <t>Tillsyn av övrigt miljö och hälsoskydd</t>
  </si>
  <si>
    <t>Tillsyn av områdesskydd</t>
  </si>
  <si>
    <t>Skötsel av          jordbruksmark</t>
  </si>
  <si>
    <t>Samråd enligt 12 kap. 6 § MB</t>
  </si>
  <si>
    <t>Tillsyn av dispenser och tillstånd</t>
  </si>
  <si>
    <t>Tillsyn av skydd för djur- och växtarter</t>
  </si>
  <si>
    <t>Tillsyn av dumpningsdispenser</t>
  </si>
  <si>
    <t>summa år 1</t>
  </si>
  <si>
    <t>antal tim</t>
  </si>
  <si>
    <t>antal kommuner/4 x 10 timmar per ärende= antal tim</t>
  </si>
  <si>
    <t>120 tim x antal kommuner/6</t>
  </si>
  <si>
    <t>60 tim/ärende</t>
  </si>
  <si>
    <t>antal pd</t>
  </si>
  <si>
    <t>Behov år 2</t>
  </si>
  <si>
    <t>Behov år 3</t>
  </si>
  <si>
    <t>Behov år 1</t>
  </si>
  <si>
    <t>Tillsyn av vattenskyddsområden</t>
  </si>
  <si>
    <t>Övrig tillsyn (främst vilthägn)</t>
  </si>
  <si>
    <t>Tillsyn av vattenverksamhet</t>
  </si>
  <si>
    <t>Kommentar år 2</t>
  </si>
  <si>
    <t>Tillsyn av avfall och producentansvar</t>
  </si>
  <si>
    <t>Tillsyn av Kulturreservat</t>
  </si>
  <si>
    <t>Tillsyn av förorenade områden</t>
  </si>
  <si>
    <t>+, -, = alternativt siffra</t>
  </si>
  <si>
    <t>Kommentar år 3</t>
  </si>
  <si>
    <t>Tillsynsplan år 1</t>
  </si>
  <si>
    <t>år 1</t>
  </si>
  <si>
    <t>år 2</t>
  </si>
  <si>
    <t>år 3</t>
  </si>
  <si>
    <t>År 1</t>
  </si>
  <si>
    <t>År 2</t>
  </si>
  <si>
    <t>År 3</t>
  </si>
  <si>
    <t>Summa år 1</t>
  </si>
  <si>
    <t>Summa år 2</t>
  </si>
  <si>
    <t>Summa år 3</t>
  </si>
  <si>
    <t>huvuddelen räknas in i 555</t>
  </si>
  <si>
    <t>5651  (Köldmedierapporter)</t>
  </si>
  <si>
    <t>51511 Information till allmänheten (vid frågor om gällande lagstiftning, föreskrifter m.m.) nationalparker</t>
  </si>
  <si>
    <t>51512 Information till allmänheten (vid frågor om gällande lagstiftning, föreskrifter m.m.) naturreservat</t>
  </si>
  <si>
    <t>51513 Information till allmänheten (vid frågor om gällande lagstiftning, föreskrifter m.m.) Natura 2000</t>
  </si>
  <si>
    <t>51514 Information till allmänheten (vid frågor om gällande lagstiftning, föreskrifter m.m.) naturminnen</t>
  </si>
  <si>
    <t>51515 Information till allmänheten (vid frågor om gällande lagstiftning, föreskrifter m.m.) biotopskyddsområden</t>
  </si>
  <si>
    <t>51516 Information till allmänheten (vid frågor om gällande lagstiftning, föreskrifter m.m.) djur- och växtskyddsområden</t>
  </si>
  <si>
    <t>51517 Information till allmänheten (vid frågor om gällande lagstiftning, föreskrifter m.m.) strandskydd</t>
  </si>
  <si>
    <t>51518 Information till allmänheten (vid frågor om gällande lagstiftning, föreskrifter m.m.) övriga områdesskydd tex. område med landskapsbildsskydd</t>
  </si>
  <si>
    <t>51521 Tillsynsbesök (kontinuerlig kontroll av efterlevnad av lagar och föreskrifter) nationalparker</t>
  </si>
  <si>
    <t>51522 Tillsynsbesök (kontinuerlig kontroll av efterlevnad av lagar och föreskrifter) naturreservat</t>
  </si>
  <si>
    <t>51523 Tillsynsbesök (kontinuerlig kontroll av efterlevnad av lagar och föreskrifter) Natura 2000</t>
  </si>
  <si>
    <t>51524 Tillsynsbesök (kontinuerlig kontroll av efterlevnad av lagar och föreskrifter) naturminnen</t>
  </si>
  <si>
    <t>51525 Tillsynsbesök (kontinuerlig kontroll av efterlevnad av lagar och föreskrifter) beslutade biotopskyddsområden</t>
  </si>
  <si>
    <t>51526 Tillsynsbesök (kontinuerlig kontroll av efterlevnad av lagar och föreskrifter) Djur- och växtskyddsområden</t>
  </si>
  <si>
    <t>51528 Tillsynsbesök (kontinuerlig kontroll av efterlevnad av lagar och föreskrifter) övriga områdesskydd tex. område med landskapsbildsskydd</t>
  </si>
  <si>
    <t>5152* Informationssatsning (info regelverk till utvald målgrupp eller område)</t>
  </si>
  <si>
    <t>5152* Skyltning om gällande bestämmelser</t>
  </si>
  <si>
    <t>5152* Foldrar</t>
  </si>
  <si>
    <t>5152* Hemsida</t>
  </si>
  <si>
    <t>5152* Kontroll av efterlevnad inom visst avgränsat  område t.ex. av biotopskydd,  strandskydd eller stora skyddade områden (t.ex. älvar och skärgårdar i reservat)</t>
  </si>
  <si>
    <t>5152* Information om gällande bestämmelser  i samband med invigning, guidning eller liknande</t>
  </si>
  <si>
    <t>Uppföljning av utvalda beslut med fältbesök Natura 2000</t>
  </si>
  <si>
    <t xml:space="preserve">Uppföljning av utvalda beslut utan fältbesök (granskning av rapporter och dyl.) Natura 2000 </t>
  </si>
  <si>
    <t xml:space="preserve">52712 Händelsestyrd tillsyn av preparering, handel och förevisning (CITES) </t>
  </si>
  <si>
    <t>52711 Händelsestyrd tillsyn av fridlysta arter</t>
  </si>
  <si>
    <t xml:space="preserve">Information till allmänheten (vid frågor) </t>
  </si>
  <si>
    <t>Inkomna klagomål, tips, hantering av överträdelser</t>
  </si>
  <si>
    <t xml:space="preserve">Inkomna klagomål, tips, hantering av överträdelser </t>
  </si>
  <si>
    <t>52721 Planerad tillsyn av fridlysta arter</t>
  </si>
  <si>
    <t>52722 Planerad tillsyn av preparering, handel och förevisning</t>
  </si>
  <si>
    <t xml:space="preserve">Tillsynskampanj </t>
  </si>
  <si>
    <t>Tillsynskampanj</t>
  </si>
  <si>
    <t>Informationssatsning om preparering, handel och förevisning</t>
  </si>
  <si>
    <t xml:space="preserve">Tillsynsbesök meddelade tillstånd för handel </t>
  </si>
  <si>
    <t>Tillsynsbesök meddelade tillstånd för preparering</t>
  </si>
  <si>
    <t>Tillsynsbesök meddelade tillstånd för förevisning (djurpark)</t>
  </si>
  <si>
    <t>52812 Händelsestyrd tillsyn av stängselgenombrott enligt 26 kap 11 § miljöbalken</t>
  </si>
  <si>
    <t>Inkomna, klagomål, tips, hantering av överträdelser</t>
  </si>
  <si>
    <t>52811 Händelsestyrd tillsyn av vilthägn enligt 12 kap 11 § miljöbalken</t>
  </si>
  <si>
    <t>Inkomna tips, klagomål, hantering av överträdelser</t>
  </si>
  <si>
    <t>52822 Planerad tillsyn av stängselgenombrott enligt 26 kap 11 § miljöbalken</t>
  </si>
  <si>
    <t>52821 Planerad tillsyn av vilthägn enligt 12 kap 11 § miljöbalken</t>
  </si>
  <si>
    <t>Tillsynsbesök meddelade tillstånd för vilthägn</t>
  </si>
  <si>
    <t>52814 Händelsestyrd tillsyn av terrängkörning</t>
  </si>
  <si>
    <t>52824 Planerad tillsyn av terrängkörning</t>
  </si>
  <si>
    <t>Tillsynskamanj</t>
  </si>
  <si>
    <t>Uppföljning av meddelade undantag</t>
  </si>
  <si>
    <t>(1,0-1,5 tim/ärende) x antal ärenden= antal tim</t>
  </si>
  <si>
    <t>Tillsyn som inte ska redovisas enligt FAPT</t>
  </si>
  <si>
    <t>GRÖT 5664 (Län med huvudansvar)</t>
  </si>
  <si>
    <t xml:space="preserve">GRÖT 5664 (Län utan huvudansvar). </t>
  </si>
  <si>
    <t xml:space="preserve">Bifoga underliggande flikar för att redovisa skälen för bedömningarna i behovsutredningen. </t>
  </si>
  <si>
    <t xml:space="preserve">I denna flik summeras tillsynsbehovet per tillsynsområde vid redovisning enligt FAPT. </t>
  </si>
  <si>
    <t>Här kan du sammanfatta behovet för alla tillsynsområden under de tre åren om du vill</t>
  </si>
  <si>
    <t>51511 Inkomna klagomål, tips, hantering av överträdelser nationalparker</t>
  </si>
  <si>
    <t>51512 Inkomna klagomål, tips, hantering av överträdelser naturreservat</t>
  </si>
  <si>
    <t>51513 Inkomna klagomål, tips, hantering av överträdelser Natura 2000</t>
  </si>
  <si>
    <t>51514 Inkomna klagomål, tips, hantering av överträdelser naturminnen</t>
  </si>
  <si>
    <t>51515 Inkomna klagomål, tips, hantering av överträdelser biotopskyddsområden</t>
  </si>
  <si>
    <t>51516 Inkomna klagomål, tips, hantering av överträdelser djur- och växtskyddsområden</t>
  </si>
  <si>
    <t>51517 Inkomna klagomål, tips, hantering av överträdelser strandskydd</t>
  </si>
  <si>
    <t>51518 Inkomna klagomål, tips, hantering av överträdelser övriga områdesskydd tex. område med landskapsbildsskydd</t>
  </si>
  <si>
    <t xml:space="preserve">51521 Hantering av konstaterade överträdelser (vid planerad tillsyn) nationalparker </t>
  </si>
  <si>
    <t xml:space="preserve">51522 Hantering av konstaterade överträdelser (vid planerad tillsyn) naturreservat </t>
  </si>
  <si>
    <t xml:space="preserve">51523 Hantering av konstaterade överträdelser (vid planerad tillsyn) Natura 2000 </t>
  </si>
  <si>
    <t xml:space="preserve">51524 Hantering av konstaterade överträdelser (vid planerad tillsyn) naturminnen </t>
  </si>
  <si>
    <t>51525 Hantering av konstaterade överträdelser (vid planerad tillsyn) beslutade biotopskyddsområden</t>
  </si>
  <si>
    <t xml:space="preserve">51526 Hantering av konstaterade överträdelser (vid planerad tillsyn) djur-och växtskyddsområden </t>
  </si>
  <si>
    <t>51528 Hantering av konstaterade överträdelser (vid planerad tillsyn) övriga områdesskydd tex. Område med landskapsbildsskydd</t>
  </si>
  <si>
    <t>5232 Anmälan att ta jordbruksmark ur produktion</t>
  </si>
  <si>
    <t>Inkomna anmälningar om att ta jordbruksmark ur produktion</t>
  </si>
  <si>
    <t>52829 Planerad tillsyn av övrig prövning avseende naturskydd, övrigt (i detta fall anmälan att ta jordbruksmark ur produktion)</t>
  </si>
  <si>
    <t>52819 Händelsestyrd tillsyn av övrig prövning avseende naturskydd, övrigt (i detta fall anmälan att ta jordbruksmark ur produktion)</t>
  </si>
  <si>
    <t>Uppföljning av utvalda beslut utan fältbesök (granskning av rapporter och dyl.) nationalpark</t>
  </si>
  <si>
    <t>Uppföljning av utvalda beslut med fältbesök nationalpark</t>
  </si>
  <si>
    <t>Uppföljning av utvalda beslut med fältbesök naturminnen</t>
  </si>
  <si>
    <t xml:space="preserve">Uppföljning av utvalda beslut utan fältbesök (granskning av rapporter och dyl.) naturminnen </t>
  </si>
  <si>
    <t xml:space="preserve">Uppföljning av utvalda beslut med fältbesök växt- och djurskyddskyddsområden </t>
  </si>
  <si>
    <t>Uppföljning av utvalda beslut med fältbesök strandskydd</t>
  </si>
  <si>
    <t>Uppföljning av utvalda beslut med fältbesök övriga områdesskydd t.ex. område med landskapsbildsskydd</t>
  </si>
  <si>
    <t>Uppföljning av utvalda beslut utan fältbesök (granskning av rapporter och dyl.) växt- och djurskyddsområden</t>
  </si>
  <si>
    <t>Uppföljning av utvalda beslut utan fältbesök (granskning av rapporter och dyl.) strandskydd</t>
  </si>
  <si>
    <t>Uppföljning av utvalda beslut utan fältbesök (granskning av rapporter och dyl.) övriga områdesskydd t.ex. område med landskapsbildsskydd</t>
  </si>
  <si>
    <t xml:space="preserve">Hantering av konstaterade överträdelser (vid planerad tillsyn) preparering </t>
  </si>
  <si>
    <t xml:space="preserve">Hantering av konstaterade överträdelser (vid planerad tillsyn) handel </t>
  </si>
  <si>
    <t xml:space="preserve">Hantering av konstaterade överträdelser (vid planerad tillsyn) förevisning i djurpark </t>
  </si>
  <si>
    <t>Granskning av auktionshandlares webbauktioner</t>
  </si>
  <si>
    <t>Tillsynsbesök (kontinuerlig kontroll av efterlevnad av lagar och föreskrifter)</t>
  </si>
  <si>
    <t xml:space="preserve">Tillsynsbesök (kontinuerlig kontroll) av lokal med fridlyst art </t>
  </si>
  <si>
    <t>Hantering av konstaterade överträdelser (vid kontinuerlig kontroll) lokal med fridlyst art</t>
  </si>
  <si>
    <t>52829 Planerad tillsyn av övrig prövning avseende naturskydd, övrigt (i detta fall miljöhänsyn i jordbruket)</t>
  </si>
  <si>
    <t>52819 Händelsestyrd tillsyn av övrig prövning avseende naturskydd, övrigt (i detta fall miljöhänsyn i jordbruket)</t>
  </si>
  <si>
    <t>Inkomna anmälningar om samråd</t>
  </si>
  <si>
    <t>Kontroll av meddelade dispenser (med fältbesök)</t>
  </si>
  <si>
    <t>Kontroll av meddelade dispenser (utan fältbesök)</t>
  </si>
  <si>
    <t>Utredning, GIS-analys, av vilka dammar som har tillstånd</t>
  </si>
  <si>
    <t>1 h/guidning</t>
  </si>
  <si>
    <t>Verksamheter på högre kravnivå, tillståndsplikt A</t>
  </si>
  <si>
    <t>Verksamheter på högre kravnivå, tillståndsplikt B</t>
  </si>
  <si>
    <t>Verksamheter på högre kravnivå, anmälningsplikt C</t>
  </si>
  <si>
    <t>Verksamheter på högre kravnivå, ej tillstånds/anmälningspliktig</t>
  </si>
  <si>
    <t>Verksamheter på lägre kravnivå, tillståndsplikt A</t>
  </si>
  <si>
    <t>Verksamheter på lägre kravnivå, tillståndsplikt B</t>
  </si>
  <si>
    <t>Verksamheter på lägre kravnivå, anmälningsplikt C</t>
  </si>
  <si>
    <t>Verksamheter på lägre kravnivå, ej tillstånds/anmälningspliktig</t>
  </si>
  <si>
    <t xml:space="preserve">Särskilt stora objekt, i klass med Göteborgs hamn, stora tunnelprojekt eller liknande. </t>
  </si>
  <si>
    <t>Antal ärenden eller objekt</t>
  </si>
  <si>
    <t>Antal timmar per tillsynstillfälle</t>
  </si>
  <si>
    <t>Tidsintervall för återkommande tillsyn (år)</t>
  </si>
  <si>
    <t>Återkommande tillsyn (timmar)</t>
  </si>
  <si>
    <t>Avgränsade insatser (timmar)</t>
  </si>
  <si>
    <t>Inkommande (timmar)</t>
  </si>
  <si>
    <t>5161 Händelsestyrd tillsyn av vattenskyddsområden</t>
  </si>
  <si>
    <t>5161 Handläggning av inkomna klagomål och överträdelser som upptäcks eller anmäls till länsstyrelsen, samt övriga inkommande tillsynsärenden</t>
  </si>
  <si>
    <t>5161 Information och rådgivning till allmänhet och verksamhetsutövare</t>
  </si>
  <si>
    <t>5162 Planerad tillsyn av vattenskyddsområden</t>
  </si>
  <si>
    <t>5162 Planerad tillsyn av tillsynsobjekts medgivna dispenser och tillstånd med villkor</t>
  </si>
  <si>
    <t xml:space="preserve">5162 Avgränsade tillsynsinsatser </t>
  </si>
  <si>
    <t>5162 Information och rådgivning till allmänhet och verksamhetsutövare</t>
  </si>
  <si>
    <t>Summa tillsynsbehov (timmar)</t>
  </si>
  <si>
    <t>Projekt om tillsyn av vattenverksamheter</t>
  </si>
  <si>
    <t>52714 Händelsestyrd tillsyn IAS</t>
  </si>
  <si>
    <t>52724 Planerad tillsyn IAS</t>
  </si>
  <si>
    <t>Hantering av konstaterade överträdelser (vid planerad tillsyn) IAS</t>
  </si>
  <si>
    <t>Tillsyn meddelade tillstånd enligt 8 § FomIAS</t>
  </si>
  <si>
    <t>Tillsynskampanj IAS</t>
  </si>
  <si>
    <t>Information till allmänheten om gällande bestämmelser (vid frågor)</t>
  </si>
  <si>
    <t>Tillsyn av meddelade beslut om utrotning/begränsning med behov av flerårig återkommande tillsyn</t>
  </si>
  <si>
    <t>Kommentar</t>
  </si>
  <si>
    <t>Miljöfarlig verksamhet 555, 559</t>
  </si>
  <si>
    <t>6, 9 eller 18 timmar/objekt</t>
  </si>
  <si>
    <t>9 timmar /objekt</t>
  </si>
  <si>
    <t>Anmälningsärenden, befogade klagomål, driftstörningar, förfrågningar</t>
  </si>
  <si>
    <t xml:space="preserve"> ingår i rad 8-10</t>
  </si>
  <si>
    <t>Extra tillägg som ska kommenteras</t>
  </si>
  <si>
    <t>exempel på återkommande kan vara tillsyn över särskilt stora objekt som inte ryms ovan, t ex infrastruktur, större täkter</t>
  </si>
  <si>
    <t>exempel på händelsestyrt kan vara särskilt många händelser, klagomål etc kring något objekt, utöver det normala</t>
  </si>
  <si>
    <t>exempel på avgränsad insats kan vara att genom tillsyn verka för omprövningar av verksamheter</t>
  </si>
  <si>
    <t>Kemiska produkter och biotekniska organismer (565)</t>
  </si>
  <si>
    <t>Summa kemikalietillsyn</t>
  </si>
  <si>
    <t>2 åa omräknat till timmar</t>
  </si>
  <si>
    <t>Summa tillsyn på objekt</t>
  </si>
  <si>
    <t>Länsstyrelsens andel av resursbehovet (80 % av totalt behov)</t>
  </si>
  <si>
    <t>behov av extra tid för samordning, extra administration</t>
  </si>
  <si>
    <t>40 tim/kommun där behov av uppföljning finns</t>
  </si>
  <si>
    <t>5673 LAV Årlig återkommande tillsyn, egeninitierat</t>
  </si>
  <si>
    <t>40 tim/ kommun där tillsyn bedrivs detta år</t>
  </si>
  <si>
    <t>summa år 2</t>
  </si>
  <si>
    <t>summa år 3</t>
  </si>
  <si>
    <t xml:space="preserve">Version 2019-06-28. Ska användas vid redovisning till Naturvårdsverket enligt FAPT kap 10 § 4 i februari 2020. </t>
  </si>
  <si>
    <r>
      <rPr>
        <b/>
        <sz val="11"/>
        <color theme="1"/>
        <rFont val="Calibri"/>
        <family val="2"/>
        <scheme val="minor"/>
      </rPr>
      <t>Instruktioner till denna excelfil:</t>
    </r>
    <r>
      <rPr>
        <sz val="11"/>
        <color theme="1"/>
        <rFont val="Calibri"/>
        <family val="2"/>
        <scheme val="minor"/>
      </rPr>
      <t xml:space="preserve">
I vita celler kan siffror fyllas i. 
Grå celler ska inte fyllas i. 
Gula celler innehåller beräkningar och uppdateras automatiskt. 
</t>
    </r>
    <r>
      <rPr>
        <sz val="11"/>
        <rFont val="Calibri"/>
        <family val="2"/>
        <scheme val="minor"/>
      </rPr>
      <t>Gröna</t>
    </r>
    <r>
      <rPr>
        <sz val="11"/>
        <color theme="1"/>
        <rFont val="Calibri"/>
        <family val="2"/>
        <scheme val="minor"/>
      </rPr>
      <t xml:space="preserve"> celler innehåller den totala summan tid och uppdateras automatiskt. 
I mallen anges i några beräkningsceller att formeln är fel på grund av division med noll. Detta felmeddelande försvinner när cellerna har fyllts i och talet noll i den aktuella nämnaren har bytts ut mot annan nämnare. I några beräkningsceller står det även #VÄRDEFEL! beroende på att vi skrivit text i en del vita rutor som ska fyllas i. Detta meddelande försvinner också när det fylls i siffror i de vita rutorna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</si>
</sst>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3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dotted">
        <color theme="4"/>
      </bottom>
      <diagonal/>
    </border>
    <border>
      <left style="thick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dotted">
        <color theme="4"/>
      </right>
      <top/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ck">
        <color theme="4"/>
      </left>
      <right style="thin">
        <color theme="4"/>
      </right>
      <top style="dotted">
        <color theme="4"/>
      </top>
      <bottom style="dotted">
        <color theme="4"/>
      </bottom>
      <diagonal/>
    </border>
    <border>
      <left style="thin">
        <color theme="4"/>
      </left>
      <right style="thin">
        <color theme="4"/>
      </right>
      <top style="dotted">
        <color theme="4"/>
      </top>
      <bottom style="dotted">
        <color theme="4"/>
      </bottom>
      <diagonal/>
    </border>
    <border>
      <left style="thin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theme="4"/>
      </left>
      <right style="medium">
        <color theme="4"/>
      </right>
      <top style="dotted">
        <color theme="4"/>
      </top>
      <bottom style="dotted">
        <color theme="4"/>
      </bottom>
      <diagonal/>
    </border>
    <border>
      <left style="thick">
        <color theme="4"/>
      </left>
      <right/>
      <top/>
      <bottom/>
      <diagonal/>
    </border>
    <border>
      <left style="thick">
        <color theme="4"/>
      </left>
      <right style="thin">
        <color theme="4"/>
      </right>
      <top/>
      <bottom style="dotted">
        <color theme="4"/>
      </bottom>
      <diagonal/>
    </border>
    <border>
      <left/>
      <right style="thin">
        <color theme="4"/>
      </right>
      <top/>
      <bottom style="dotted">
        <color theme="4"/>
      </bottom>
      <diagonal/>
    </border>
    <border>
      <left style="thin">
        <color theme="4"/>
      </left>
      <right style="dotted">
        <color theme="4"/>
      </right>
      <top/>
      <bottom style="dotted">
        <color theme="4"/>
      </bottom>
      <diagonal/>
    </border>
    <border>
      <left style="dotted">
        <color theme="4"/>
      </left>
      <right style="thin">
        <color theme="4"/>
      </right>
      <top/>
      <bottom style="dotted">
        <color theme="4"/>
      </bottom>
      <diagonal/>
    </border>
    <border>
      <left style="thin">
        <color theme="4"/>
      </left>
      <right style="medium">
        <color theme="4"/>
      </right>
      <top/>
      <bottom style="dotted">
        <color theme="4"/>
      </bottom>
      <diagonal/>
    </border>
    <border>
      <left style="thin">
        <color theme="4"/>
      </left>
      <right style="thin">
        <color theme="4"/>
      </right>
      <top style="dotted">
        <color theme="4"/>
      </top>
      <bottom/>
      <diagonal/>
    </border>
    <border>
      <left style="thin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thin">
        <color theme="4"/>
      </right>
      <top/>
      <bottom/>
      <diagonal/>
    </border>
    <border>
      <left/>
      <right/>
      <top/>
      <bottom style="dotted">
        <color theme="4"/>
      </bottom>
      <diagonal/>
    </border>
    <border>
      <left style="thin">
        <color theme="4"/>
      </left>
      <right/>
      <top/>
      <bottom style="dotted">
        <color theme="4"/>
      </bottom>
      <diagonal/>
    </border>
    <border>
      <left/>
      <right style="thin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thin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thin">
        <color theme="4"/>
      </right>
      <top style="dotted">
        <color theme="4"/>
      </top>
      <bottom/>
      <diagonal/>
    </border>
    <border>
      <left style="thick">
        <color theme="4"/>
      </left>
      <right style="thin">
        <color theme="4"/>
      </right>
      <top style="dotted">
        <color theme="4"/>
      </top>
      <bottom/>
      <diagonal/>
    </border>
    <border>
      <left style="thin">
        <color theme="4"/>
      </left>
      <right/>
      <top style="dotted">
        <color theme="4"/>
      </top>
      <bottom/>
      <diagonal/>
    </border>
    <border>
      <left style="thin">
        <color theme="4"/>
      </left>
      <right style="medium">
        <color theme="4"/>
      </right>
      <top style="dotted">
        <color theme="4"/>
      </top>
      <bottom/>
      <diagonal/>
    </border>
    <border>
      <left style="thin">
        <color theme="4"/>
      </left>
      <right/>
      <top style="dotted">
        <color theme="4"/>
      </top>
      <bottom style="dotted">
        <color theme="4"/>
      </bottom>
      <diagonal/>
    </border>
    <border>
      <left style="thick">
        <color theme="4"/>
      </left>
      <right/>
      <top/>
      <bottom style="dotted">
        <color theme="4"/>
      </bottom>
      <diagonal/>
    </border>
    <border>
      <left/>
      <right style="dotted">
        <color theme="4"/>
      </right>
      <top/>
      <bottom style="dotted">
        <color theme="4"/>
      </bottom>
      <diagonal/>
    </border>
    <border>
      <left style="dashed">
        <color theme="4"/>
      </left>
      <right style="dashed">
        <color theme="4"/>
      </right>
      <top style="thick">
        <color theme="4"/>
      </top>
      <bottom style="dashed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theme="4"/>
      </left>
      <right/>
      <top style="dashed">
        <color theme="4"/>
      </top>
      <bottom style="dashed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theme="4"/>
      </left>
      <right/>
      <top style="thick">
        <color theme="4"/>
      </top>
      <bottom style="dashed">
        <color theme="4"/>
      </bottom>
      <diagonal/>
    </border>
    <border>
      <left/>
      <right style="dashed">
        <color theme="4"/>
      </right>
      <top style="thick">
        <color theme="4"/>
      </top>
      <bottom style="dashed">
        <color theme="4"/>
      </bottom>
      <diagonal/>
    </border>
    <border>
      <left style="medium">
        <color theme="4"/>
      </left>
      <right style="medium">
        <color theme="4"/>
      </right>
      <top/>
      <bottom style="dotted">
        <color theme="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dotted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ck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dotted">
        <color theme="4"/>
      </top>
      <bottom style="medium">
        <color theme="4"/>
      </bottom>
      <diagonal/>
    </border>
    <border>
      <left/>
      <right style="medium">
        <color theme="4"/>
      </right>
      <top style="dotted">
        <color theme="4"/>
      </top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/>
      <top/>
      <bottom/>
      <diagonal/>
    </border>
    <border>
      <left style="medium">
        <color theme="4"/>
      </left>
      <right style="thin">
        <color theme="4"/>
      </right>
      <top style="dashed">
        <color theme="4"/>
      </top>
      <bottom style="medium">
        <color theme="4"/>
      </bottom>
      <diagonal/>
    </border>
    <border>
      <left style="medium">
        <color theme="4"/>
      </left>
      <right/>
      <top/>
      <bottom style="dashed">
        <color theme="4"/>
      </bottom>
      <diagonal/>
    </border>
    <border>
      <left style="thin">
        <color theme="4"/>
      </left>
      <right style="thin">
        <color theme="4"/>
      </right>
      <top style="dotted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dotted">
        <color theme="4"/>
      </top>
      <bottom style="thin">
        <color theme="4"/>
      </bottom>
      <diagonal/>
    </border>
    <border>
      <left/>
      <right style="dotted">
        <color theme="4"/>
      </right>
      <top style="dotted">
        <color theme="4"/>
      </top>
      <bottom style="thin">
        <color theme="4"/>
      </bottom>
      <diagonal/>
    </border>
    <border>
      <left style="dotted">
        <color theme="4"/>
      </left>
      <right style="thin">
        <color theme="4"/>
      </right>
      <top style="dotted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dotted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 style="dotted">
        <color theme="4"/>
      </top>
      <bottom style="thin">
        <color theme="4"/>
      </bottom>
      <diagonal/>
    </border>
    <border>
      <left/>
      <right style="thin">
        <color theme="4"/>
      </right>
      <top style="dotted">
        <color theme="4"/>
      </top>
      <bottom style="thin">
        <color theme="4"/>
      </bottom>
      <diagonal/>
    </border>
    <border>
      <left style="thin">
        <color theme="4"/>
      </left>
      <right style="dotted">
        <color theme="4"/>
      </right>
      <top style="dotted">
        <color theme="4"/>
      </top>
      <bottom style="thin">
        <color theme="4"/>
      </bottom>
      <diagonal/>
    </border>
    <border>
      <left style="dotted">
        <color theme="4"/>
      </left>
      <right/>
      <top/>
      <bottom style="dotted">
        <color theme="4"/>
      </bottom>
      <diagonal/>
    </border>
    <border>
      <left style="dotted">
        <color theme="4"/>
      </left>
      <right style="thin">
        <color theme="4"/>
      </right>
      <top style="dotted">
        <color theme="4"/>
      </top>
      <bottom style="medium">
        <color theme="4"/>
      </bottom>
      <diagonal/>
    </border>
    <border>
      <left style="dotted">
        <color theme="4"/>
      </left>
      <right/>
      <top style="dotted">
        <color theme="4"/>
      </top>
      <bottom/>
      <diagonal/>
    </border>
    <border>
      <left style="thin">
        <color indexed="64"/>
      </left>
      <right style="thin">
        <color indexed="64"/>
      </right>
      <top style="dashed">
        <color theme="4"/>
      </top>
      <bottom style="dashed">
        <color theme="4"/>
      </bottom>
      <diagonal/>
    </border>
    <border>
      <left style="thin">
        <color indexed="64"/>
      </left>
      <right/>
      <top style="dashed">
        <color theme="4"/>
      </top>
      <bottom style="dashed">
        <color theme="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ashed">
        <color theme="4"/>
      </top>
      <bottom style="dashed">
        <color theme="4"/>
      </bottom>
      <diagonal/>
    </border>
    <border>
      <left/>
      <right style="dashed">
        <color theme="4"/>
      </right>
      <top style="dashed">
        <color theme="4"/>
      </top>
      <bottom style="dashed">
        <color theme="4"/>
      </bottom>
      <diagonal/>
    </border>
    <border>
      <left/>
      <right/>
      <top style="thick">
        <color theme="4"/>
      </top>
      <bottom style="dashed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dotted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dotted">
        <color theme="4"/>
      </top>
      <bottom style="medium">
        <color theme="4"/>
      </bottom>
      <diagonal/>
    </border>
    <border>
      <left style="thin">
        <color theme="4"/>
      </left>
      <right/>
      <top style="dotted">
        <color theme="4"/>
      </top>
      <bottom style="medium">
        <color theme="4"/>
      </bottom>
      <diagonal/>
    </border>
    <border>
      <left style="thick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dotted">
        <color theme="4"/>
      </right>
      <top/>
      <bottom style="medium">
        <color theme="4"/>
      </bottom>
      <diagonal/>
    </border>
    <border>
      <left style="dotted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 style="dotted">
        <color theme="4"/>
      </top>
      <bottom style="dotted">
        <color theme="4"/>
      </bottom>
      <diagonal/>
    </border>
    <border>
      <left/>
      <right style="thin">
        <color theme="4"/>
      </right>
      <top style="dotted">
        <color theme="4"/>
      </top>
      <bottom/>
      <diagonal/>
    </border>
    <border>
      <left/>
      <right/>
      <top style="dotted">
        <color theme="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theme="4"/>
      </left>
      <right style="dashed">
        <color theme="4"/>
      </right>
      <top style="dashed">
        <color theme="4"/>
      </top>
      <bottom style="dotted">
        <color theme="4"/>
      </bottom>
      <diagonal/>
    </border>
  </borders>
  <cellStyleXfs count="1">
    <xf numFmtId="0" fontId="0" fillId="0" borderId="0"/>
  </cellStyleXfs>
  <cellXfs count="522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9" fillId="2" borderId="0" xfId="0" applyFont="1" applyFill="1"/>
    <xf numFmtId="0" fontId="13" fillId="2" borderId="0" xfId="0" applyFont="1" applyFill="1"/>
    <xf numFmtId="0" fontId="0" fillId="2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16" fillId="12" borderId="2" xfId="0" applyFont="1" applyFill="1" applyBorder="1"/>
    <xf numFmtId="0" fontId="16" fillId="12" borderId="7" xfId="0" applyFont="1" applyFill="1" applyBorder="1" applyAlignment="1">
      <alignment horizontal="left"/>
    </xf>
    <xf numFmtId="0" fontId="7" fillId="12" borderId="0" xfId="0" applyFont="1" applyFill="1" applyBorder="1"/>
    <xf numFmtId="0" fontId="7" fillId="12" borderId="0" xfId="0" applyFont="1" applyFill="1" applyBorder="1" applyAlignment="1">
      <alignment horizontal="center" wrapText="1"/>
    </xf>
    <xf numFmtId="0" fontId="3" fillId="12" borderId="0" xfId="0" applyFont="1" applyFill="1" applyBorder="1"/>
    <xf numFmtId="0" fontId="16" fillId="12" borderId="12" xfId="0" applyFont="1" applyFill="1" applyBorder="1"/>
    <xf numFmtId="0" fontId="16" fillId="12" borderId="0" xfId="0" applyFont="1" applyFill="1" applyBorder="1" applyAlignment="1">
      <alignment horizontal="left"/>
    </xf>
    <xf numFmtId="0" fontId="5" fillId="13" borderId="14" xfId="0" applyFont="1" applyFill="1" applyBorder="1" applyAlignment="1">
      <alignment horizontal="left" vertical="top" wrapText="1"/>
    </xf>
    <xf numFmtId="0" fontId="5" fillId="13" borderId="14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vertical="top"/>
    </xf>
    <xf numFmtId="0" fontId="15" fillId="6" borderId="4" xfId="0" applyFont="1" applyFill="1" applyBorder="1" applyAlignment="1">
      <alignment horizontal="left" vertical="top"/>
    </xf>
    <xf numFmtId="0" fontId="15" fillId="6" borderId="3" xfId="0" applyFont="1" applyFill="1" applyBorder="1" applyAlignment="1">
      <alignment vertical="top"/>
    </xf>
    <xf numFmtId="0" fontId="5" fillId="6" borderId="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top"/>
    </xf>
    <xf numFmtId="0" fontId="15" fillId="6" borderId="0" xfId="0" applyFont="1" applyFill="1" applyBorder="1" applyAlignment="1">
      <alignment vertical="top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5" fillId="13" borderId="21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left" vertical="top" wrapText="1"/>
    </xf>
    <xf numFmtId="0" fontId="5" fillId="13" borderId="4" xfId="0" applyFont="1" applyFill="1" applyBorder="1" applyAlignment="1">
      <alignment horizontal="center" vertical="center"/>
    </xf>
    <xf numFmtId="0" fontId="0" fillId="9" borderId="2" xfId="0" applyFill="1" applyBorder="1" applyAlignment="1">
      <alignment vertical="top"/>
    </xf>
    <xf numFmtId="0" fontId="0" fillId="9" borderId="4" xfId="0" applyFill="1" applyBorder="1" applyAlignment="1">
      <alignment vertical="top"/>
    </xf>
    <xf numFmtId="0" fontId="0" fillId="9" borderId="3" xfId="0" applyFill="1" applyBorder="1" applyAlignment="1">
      <alignment vertical="top"/>
    </xf>
    <xf numFmtId="0" fontId="0" fillId="9" borderId="3" xfId="0" applyFill="1" applyBorder="1"/>
    <xf numFmtId="0" fontId="0" fillId="9" borderId="7" xfId="0" applyFill="1" applyBorder="1"/>
    <xf numFmtId="0" fontId="0" fillId="9" borderId="4" xfId="0" applyFill="1" applyBorder="1"/>
    <xf numFmtId="0" fontId="5" fillId="9" borderId="3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vertical="top"/>
    </xf>
    <xf numFmtId="0" fontId="15" fillId="14" borderId="2" xfId="0" applyFont="1" applyFill="1" applyBorder="1" applyAlignment="1">
      <alignment vertical="top"/>
    </xf>
    <xf numFmtId="0" fontId="15" fillId="14" borderId="3" xfId="0" applyFont="1" applyFill="1" applyBorder="1" applyAlignment="1">
      <alignment vertical="top"/>
    </xf>
    <xf numFmtId="0" fontId="5" fillId="14" borderId="4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top" wrapText="1"/>
    </xf>
    <xf numFmtId="0" fontId="5" fillId="13" borderId="1" xfId="0" applyFont="1" applyFill="1" applyBorder="1"/>
    <xf numFmtId="0" fontId="5" fillId="13" borderId="16" xfId="0" applyFont="1" applyFill="1" applyBorder="1" applyAlignment="1">
      <alignment horizontal="center" vertical="top"/>
    </xf>
    <xf numFmtId="0" fontId="5" fillId="13" borderId="17" xfId="0" applyFont="1" applyFill="1" applyBorder="1"/>
    <xf numFmtId="0" fontId="5" fillId="13" borderId="9" xfId="0" applyFont="1" applyFill="1" applyBorder="1" applyAlignment="1">
      <alignment horizontal="left" vertical="top" wrapText="1"/>
    </xf>
    <xf numFmtId="0" fontId="5" fillId="13" borderId="23" xfId="0" applyFont="1" applyFill="1" applyBorder="1"/>
    <xf numFmtId="0" fontId="5" fillId="13" borderId="24" xfId="0" applyFont="1" applyFill="1" applyBorder="1" applyAlignment="1">
      <alignment horizontal="center" vertical="top"/>
    </xf>
    <xf numFmtId="0" fontId="5" fillId="13" borderId="9" xfId="0" applyFont="1" applyFill="1" applyBorder="1"/>
    <xf numFmtId="0" fontId="5" fillId="13" borderId="11" xfId="0" applyFont="1" applyFill="1" applyBorder="1"/>
    <xf numFmtId="0" fontId="5" fillId="13" borderId="20" xfId="0" applyFont="1" applyFill="1" applyBorder="1" applyAlignment="1">
      <alignment horizontal="center" vertical="top"/>
    </xf>
    <xf numFmtId="0" fontId="5" fillId="13" borderId="6" xfId="0" applyFont="1" applyFill="1" applyBorder="1"/>
    <xf numFmtId="0" fontId="5" fillId="2" borderId="18" xfId="0" applyFont="1" applyFill="1" applyBorder="1" applyAlignment="1">
      <alignment horizontal="center" vertical="center" wrapText="1"/>
    </xf>
    <xf numFmtId="0" fontId="5" fillId="13" borderId="18" xfId="0" applyFont="1" applyFill="1" applyBorder="1"/>
    <xf numFmtId="0" fontId="5" fillId="13" borderId="25" xfId="0" applyFont="1" applyFill="1" applyBorder="1" applyAlignment="1">
      <alignment horizontal="center" vertical="top"/>
    </xf>
    <xf numFmtId="0" fontId="5" fillId="13" borderId="3" xfId="0" applyFont="1" applyFill="1" applyBorder="1"/>
    <xf numFmtId="0" fontId="5" fillId="13" borderId="18" xfId="0" applyFont="1" applyFill="1" applyBorder="1" applyAlignment="1">
      <alignment horizontal="left" vertical="top" wrapText="1"/>
    </xf>
    <xf numFmtId="0" fontId="5" fillId="13" borderId="25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vertical="top"/>
    </xf>
    <xf numFmtId="0" fontId="12" fillId="12" borderId="0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0" fillId="13" borderId="7" xfId="0" applyFill="1" applyBorder="1"/>
    <xf numFmtId="0" fontId="7" fillId="2" borderId="3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13" borderId="33" xfId="0" applyFont="1" applyFill="1" applyBorder="1" applyAlignment="1">
      <alignment horizontal="center" vertical="center"/>
    </xf>
    <xf numFmtId="0" fontId="0" fillId="2" borderId="34" xfId="0" applyFill="1" applyBorder="1"/>
    <xf numFmtId="0" fontId="6" fillId="3" borderId="33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5" fillId="13" borderId="3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vertical="top"/>
    </xf>
    <xf numFmtId="0" fontId="0" fillId="6" borderId="33" xfId="0" applyFill="1" applyBorder="1"/>
    <xf numFmtId="0" fontId="0" fillId="13" borderId="33" xfId="0" applyFill="1" applyBorder="1"/>
    <xf numFmtId="0" fontId="0" fillId="13" borderId="33" xfId="0" applyFont="1" applyFill="1" applyBorder="1" applyAlignment="1">
      <alignment horizontal="left" vertical="top" wrapText="1"/>
    </xf>
    <xf numFmtId="0" fontId="1" fillId="13" borderId="33" xfId="0" applyFont="1" applyFill="1" applyBorder="1" applyAlignment="1">
      <alignment horizontal="center" vertical="center"/>
    </xf>
    <xf numFmtId="0" fontId="10" fillId="13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vertical="top"/>
    </xf>
    <xf numFmtId="0" fontId="12" fillId="1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vertical="top"/>
    </xf>
    <xf numFmtId="0" fontId="2" fillId="3" borderId="33" xfId="0" applyFont="1" applyFill="1" applyBorder="1"/>
    <xf numFmtId="0" fontId="15" fillId="6" borderId="33" xfId="0" applyFont="1" applyFill="1" applyBorder="1" applyAlignment="1">
      <alignment horizontal="left" vertical="top"/>
    </xf>
    <xf numFmtId="0" fontId="0" fillId="13" borderId="0" xfId="0" applyFill="1"/>
    <xf numFmtId="0" fontId="0" fillId="15" borderId="33" xfId="0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/>
    </xf>
    <xf numFmtId="0" fontId="8" fillId="2" borderId="37" xfId="0" applyFont="1" applyFill="1" applyBorder="1" applyAlignment="1">
      <alignment vertical="top"/>
    </xf>
    <xf numFmtId="0" fontId="0" fillId="2" borderId="37" xfId="0" applyFont="1" applyFill="1" applyBorder="1" applyAlignment="1">
      <alignment vertical="top"/>
    </xf>
    <xf numFmtId="0" fontId="5" fillId="11" borderId="37" xfId="0" applyFont="1" applyFill="1" applyBorder="1" applyAlignment="1">
      <alignment horizontal="center" vertical="center"/>
    </xf>
    <xf numFmtId="0" fontId="5" fillId="3" borderId="37" xfId="0" applyFont="1" applyFill="1" applyBorder="1"/>
    <xf numFmtId="0" fontId="0" fillId="6" borderId="37" xfId="0" applyFont="1" applyFill="1" applyBorder="1" applyAlignment="1">
      <alignment vertical="top"/>
    </xf>
    <xf numFmtId="0" fontId="5" fillId="6" borderId="37" xfId="0" applyFont="1" applyFill="1" applyBorder="1" applyAlignment="1">
      <alignment horizontal="center" vertical="center"/>
    </xf>
    <xf numFmtId="0" fontId="5" fillId="6" borderId="37" xfId="0" applyFont="1" applyFill="1" applyBorder="1"/>
    <xf numFmtId="0" fontId="0" fillId="9" borderId="37" xfId="0" applyFont="1" applyFill="1" applyBorder="1" applyAlignment="1">
      <alignment vertical="top"/>
    </xf>
    <xf numFmtId="0" fontId="5" fillId="9" borderId="37" xfId="0" applyFont="1" applyFill="1" applyBorder="1" applyAlignment="1">
      <alignment horizontal="center" vertical="center"/>
    </xf>
    <xf numFmtId="0" fontId="5" fillId="9" borderId="37" xfId="0" applyFont="1" applyFill="1" applyBorder="1"/>
    <xf numFmtId="0" fontId="8" fillId="6" borderId="37" xfId="0" applyFont="1" applyFill="1" applyBorder="1" applyAlignment="1">
      <alignment vertical="top"/>
    </xf>
    <xf numFmtId="0" fontId="8" fillId="9" borderId="37" xfId="0" applyFont="1" applyFill="1" applyBorder="1" applyAlignment="1">
      <alignment vertical="top"/>
    </xf>
    <xf numFmtId="0" fontId="5" fillId="2" borderId="37" xfId="0" applyFont="1" applyFill="1" applyBorder="1" applyAlignment="1">
      <alignment horizontal="center" vertical="center"/>
    </xf>
    <xf numFmtId="0" fontId="0" fillId="11" borderId="37" xfId="0" applyFont="1" applyFill="1" applyBorder="1"/>
    <xf numFmtId="0" fontId="8" fillId="11" borderId="37" xfId="0" applyFont="1" applyFill="1" applyBorder="1"/>
    <xf numFmtId="0" fontId="12" fillId="11" borderId="37" xfId="0" applyFon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left" vertical="top" wrapText="1"/>
    </xf>
    <xf numFmtId="0" fontId="0" fillId="13" borderId="33" xfId="0" applyFill="1" applyBorder="1" applyAlignment="1">
      <alignment vertical="top"/>
    </xf>
    <xf numFmtId="0" fontId="0" fillId="13" borderId="33" xfId="0" applyFont="1" applyFill="1" applyBorder="1" applyAlignment="1">
      <alignment horizontal="left" vertical="center" wrapText="1"/>
    </xf>
    <xf numFmtId="1" fontId="0" fillId="2" borderId="33" xfId="0" applyNumberFormat="1" applyFont="1" applyFill="1" applyBorder="1" applyAlignment="1">
      <alignment horizontal="left" vertical="top" wrapText="1"/>
    </xf>
    <xf numFmtId="0" fontId="2" fillId="13" borderId="33" xfId="0" applyFont="1" applyFill="1" applyBorder="1" applyAlignment="1">
      <alignment horizontal="left" vertical="center" wrapText="1"/>
    </xf>
    <xf numFmtId="0" fontId="9" fillId="13" borderId="33" xfId="0" applyFont="1" applyFill="1" applyBorder="1" applyAlignment="1">
      <alignment vertical="top"/>
    </xf>
    <xf numFmtId="1" fontId="9" fillId="2" borderId="33" xfId="0" applyNumberFormat="1" applyFont="1" applyFill="1" applyBorder="1" applyAlignment="1">
      <alignment vertical="top"/>
    </xf>
    <xf numFmtId="1" fontId="0" fillId="13" borderId="33" xfId="0" applyNumberFormat="1" applyFont="1" applyFill="1" applyBorder="1" applyAlignment="1">
      <alignment horizontal="left" vertical="top" wrapText="1"/>
    </xf>
    <xf numFmtId="1" fontId="9" fillId="13" borderId="33" xfId="0" applyNumberFormat="1" applyFont="1" applyFill="1" applyBorder="1" applyAlignment="1">
      <alignment horizontal="left" vertical="top"/>
    </xf>
    <xf numFmtId="0" fontId="9" fillId="13" borderId="33" xfId="0" applyFont="1" applyFill="1" applyBorder="1" applyAlignment="1">
      <alignment horizontal="left" vertical="center" wrapText="1"/>
    </xf>
    <xf numFmtId="1" fontId="6" fillId="3" borderId="33" xfId="0" applyNumberFormat="1" applyFont="1" applyFill="1" applyBorder="1" applyAlignment="1">
      <alignment vertical="top"/>
    </xf>
    <xf numFmtId="1" fontId="0" fillId="3" borderId="33" xfId="0" applyNumberFormat="1" applyFill="1" applyBorder="1"/>
    <xf numFmtId="0" fontId="9" fillId="13" borderId="33" xfId="0" applyFont="1" applyFill="1" applyBorder="1" applyAlignment="1">
      <alignment horizontal="left" vertical="top"/>
    </xf>
    <xf numFmtId="1" fontId="5" fillId="13" borderId="33" xfId="0" applyNumberFormat="1" applyFont="1" applyFill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 wrapText="1"/>
    </xf>
    <xf numFmtId="0" fontId="0" fillId="13" borderId="33" xfId="0" applyFont="1" applyFill="1" applyBorder="1"/>
    <xf numFmtId="1" fontId="5" fillId="2" borderId="33" xfId="0" applyNumberFormat="1" applyFont="1" applyFill="1" applyBorder="1" applyAlignment="1">
      <alignment horizontal="center" vertical="center"/>
    </xf>
    <xf numFmtId="0" fontId="2" fillId="13" borderId="33" xfId="0" applyFont="1" applyFill="1" applyBorder="1"/>
    <xf numFmtId="0" fontId="6" fillId="15" borderId="33" xfId="0" applyFont="1" applyFill="1" applyBorder="1" applyAlignment="1">
      <alignment vertical="top"/>
    </xf>
    <xf numFmtId="0" fontId="6" fillId="13" borderId="33" xfId="0" applyFont="1" applyFill="1" applyBorder="1" applyAlignment="1">
      <alignment vertical="top"/>
    </xf>
    <xf numFmtId="1" fontId="0" fillId="2" borderId="33" xfId="0" applyNumberFormat="1" applyFill="1" applyBorder="1" applyAlignment="1">
      <alignment vertical="top"/>
    </xf>
    <xf numFmtId="1" fontId="0" fillId="13" borderId="33" xfId="0" applyNumberFormat="1" applyFill="1" applyBorder="1" applyAlignment="1">
      <alignment vertical="top"/>
    </xf>
    <xf numFmtId="0" fontId="2" fillId="13" borderId="33" xfId="0" applyFont="1" applyFill="1" applyBorder="1" applyAlignment="1">
      <alignment vertical="top"/>
    </xf>
    <xf numFmtId="1" fontId="5" fillId="3" borderId="33" xfId="0" applyNumberFormat="1" applyFont="1" applyFill="1" applyBorder="1" applyAlignment="1">
      <alignment horizontal="center" vertical="center"/>
    </xf>
    <xf numFmtId="1" fontId="0" fillId="13" borderId="33" xfId="0" applyNumberFormat="1" applyFill="1" applyBorder="1"/>
    <xf numFmtId="1" fontId="5" fillId="6" borderId="33" xfId="0" applyNumberFormat="1" applyFont="1" applyFill="1" applyBorder="1" applyAlignment="1">
      <alignment horizontal="center" vertical="center"/>
    </xf>
    <xf numFmtId="1" fontId="0" fillId="6" borderId="33" xfId="0" applyNumberFormat="1" applyFill="1" applyBorder="1"/>
    <xf numFmtId="0" fontId="0" fillId="13" borderId="33" xfId="0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3" fillId="13" borderId="2" xfId="0" applyFont="1" applyFill="1" applyBorder="1"/>
    <xf numFmtId="0" fontId="3" fillId="13" borderId="0" xfId="0" applyFont="1" applyFill="1" applyBorder="1"/>
    <xf numFmtId="0" fontId="7" fillId="13" borderId="3" xfId="0" applyFont="1" applyFill="1" applyBorder="1"/>
    <xf numFmtId="0" fontId="7" fillId="13" borderId="4" xfId="0" applyFont="1" applyFill="1" applyBorder="1" applyAlignment="1">
      <alignment horizontal="center" wrapText="1"/>
    </xf>
    <xf numFmtId="0" fontId="3" fillId="13" borderId="5" xfId="0" applyFont="1" applyFill="1" applyBorder="1"/>
    <xf numFmtId="0" fontId="3" fillId="13" borderId="4" xfId="0" applyFont="1" applyFill="1" applyBorder="1"/>
    <xf numFmtId="0" fontId="3" fillId="13" borderId="6" xfId="0" applyFont="1" applyFill="1" applyBorder="1"/>
    <xf numFmtId="0" fontId="5" fillId="13" borderId="8" xfId="0" applyFont="1" applyFill="1" applyBorder="1" applyAlignment="1">
      <alignment horizontal="left" vertical="top" wrapText="1"/>
    </xf>
    <xf numFmtId="0" fontId="5" fillId="13" borderId="13" xfId="0" applyFont="1" applyFill="1" applyBorder="1" applyAlignment="1">
      <alignment horizontal="left" vertical="top" wrapText="1"/>
    </xf>
    <xf numFmtId="0" fontId="5" fillId="13" borderId="2" xfId="0" applyFont="1" applyFill="1" applyBorder="1" applyAlignment="1">
      <alignment horizontal="left" vertical="top" wrapText="1"/>
    </xf>
    <xf numFmtId="0" fontId="5" fillId="13" borderId="12" xfId="0" applyFont="1" applyFill="1" applyBorder="1" applyAlignment="1">
      <alignment horizontal="left" vertical="top" wrapText="1"/>
    </xf>
    <xf numFmtId="0" fontId="12" fillId="13" borderId="8" xfId="0" applyFont="1" applyFill="1" applyBorder="1" applyAlignment="1">
      <alignment horizontal="left" vertical="top" wrapText="1"/>
    </xf>
    <xf numFmtId="0" fontId="12" fillId="13" borderId="2" xfId="0" applyFont="1" applyFill="1" applyBorder="1" applyAlignment="1">
      <alignment horizontal="left" vertical="top" wrapText="1"/>
    </xf>
    <xf numFmtId="0" fontId="5" fillId="13" borderId="2" xfId="0" applyFont="1" applyFill="1" applyBorder="1" applyAlignment="1">
      <alignment horizontal="left" vertical="center" wrapText="1"/>
    </xf>
    <xf numFmtId="0" fontId="12" fillId="13" borderId="2" xfId="0" applyFont="1" applyFill="1" applyBorder="1" applyAlignment="1">
      <alignment horizontal="left" vertical="center" wrapText="1"/>
    </xf>
    <xf numFmtId="0" fontId="5" fillId="13" borderId="26" xfId="0" applyFont="1" applyFill="1" applyBorder="1" applyAlignment="1">
      <alignment horizontal="left" vertical="top" wrapText="1"/>
    </xf>
    <xf numFmtId="0" fontId="12" fillId="13" borderId="26" xfId="0" applyFont="1" applyFill="1" applyBorder="1" applyAlignment="1">
      <alignment horizontal="left" vertical="top" wrapText="1"/>
    </xf>
    <xf numFmtId="0" fontId="5" fillId="13" borderId="30" xfId="0" applyFont="1" applyFill="1" applyBorder="1" applyAlignment="1">
      <alignment horizontal="left" vertical="top" wrapText="1"/>
    </xf>
    <xf numFmtId="0" fontId="5" fillId="13" borderId="31" xfId="0" applyFont="1" applyFill="1" applyBorder="1" applyAlignment="1">
      <alignment horizontal="center" vertical="center" wrapText="1"/>
    </xf>
    <xf numFmtId="0" fontId="0" fillId="13" borderId="3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13" borderId="37" xfId="0" applyFont="1" applyFill="1" applyBorder="1"/>
    <xf numFmtId="0" fontId="3" fillId="13" borderId="37" xfId="0" applyFont="1" applyFill="1" applyBorder="1"/>
    <xf numFmtId="0" fontId="7" fillId="13" borderId="37" xfId="0" applyFont="1" applyFill="1" applyBorder="1"/>
    <xf numFmtId="0" fontId="0" fillId="4" borderId="0" xfId="0" applyFill="1"/>
    <xf numFmtId="0" fontId="0" fillId="15" borderId="33" xfId="0" applyFill="1" applyBorder="1" applyAlignment="1">
      <alignment vertical="top"/>
    </xf>
    <xf numFmtId="0" fontId="3" fillId="17" borderId="32" xfId="0" applyFont="1" applyFill="1" applyBorder="1"/>
    <xf numFmtId="0" fontId="7" fillId="17" borderId="32" xfId="0" applyFont="1" applyFill="1" applyBorder="1"/>
    <xf numFmtId="0" fontId="0" fillId="17" borderId="32" xfId="0" applyFill="1" applyBorder="1"/>
    <xf numFmtId="0" fontId="3" fillId="17" borderId="33" xfId="0" applyFont="1" applyFill="1" applyBorder="1"/>
    <xf numFmtId="0" fontId="7" fillId="17" borderId="33" xfId="0" applyFont="1" applyFill="1" applyBorder="1"/>
    <xf numFmtId="0" fontId="3" fillId="13" borderId="3" xfId="0" applyFont="1" applyFill="1" applyBorder="1"/>
    <xf numFmtId="0" fontId="5" fillId="13" borderId="40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7" fillId="13" borderId="44" xfId="0" applyFont="1" applyFill="1" applyBorder="1"/>
    <xf numFmtId="0" fontId="3" fillId="13" borderId="45" xfId="0" applyFont="1" applyFill="1" applyBorder="1"/>
    <xf numFmtId="0" fontId="3" fillId="13" borderId="46" xfId="0" applyFont="1" applyFill="1" applyBorder="1"/>
    <xf numFmtId="0" fontId="7" fillId="13" borderId="48" xfId="0" applyFont="1" applyFill="1" applyBorder="1"/>
    <xf numFmtId="0" fontId="3" fillId="13" borderId="44" xfId="0" applyFont="1" applyFill="1" applyBorder="1" applyAlignment="1"/>
    <xf numFmtId="0" fontId="3" fillId="13" borderId="44" xfId="0" applyFont="1" applyFill="1" applyBorder="1"/>
    <xf numFmtId="0" fontId="0" fillId="2" borderId="43" xfId="0" applyFill="1" applyBorder="1"/>
    <xf numFmtId="0" fontId="5" fillId="13" borderId="50" xfId="0" applyFont="1" applyFill="1" applyBorder="1" applyAlignment="1">
      <alignment horizontal="center" vertical="center"/>
    </xf>
    <xf numFmtId="0" fontId="5" fillId="14" borderId="41" xfId="0" applyFont="1" applyFill="1" applyBorder="1" applyAlignment="1">
      <alignment horizontal="center" vertical="center"/>
    </xf>
    <xf numFmtId="0" fontId="5" fillId="13" borderId="28" xfId="0" applyFont="1" applyFill="1" applyBorder="1"/>
    <xf numFmtId="0" fontId="5" fillId="13" borderId="5" xfId="0" applyFont="1" applyFill="1" applyBorder="1" applyAlignment="1">
      <alignment horizontal="center" vertical="center" wrapText="1"/>
    </xf>
    <xf numFmtId="0" fontId="5" fillId="13" borderId="42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6" fillId="15" borderId="55" xfId="0" applyFont="1" applyFill="1" applyBorder="1" applyAlignment="1">
      <alignment vertical="top"/>
    </xf>
    <xf numFmtId="0" fontId="5" fillId="13" borderId="1" xfId="0" applyFont="1" applyFill="1" applyBorder="1" applyAlignment="1">
      <alignment horizontal="center" vertical="center" wrapText="1"/>
    </xf>
    <xf numFmtId="0" fontId="5" fillId="13" borderId="54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vertical="top"/>
    </xf>
    <xf numFmtId="0" fontId="5" fillId="2" borderId="57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 wrapText="1"/>
    </xf>
    <xf numFmtId="0" fontId="5" fillId="13" borderId="60" xfId="0" applyFont="1" applyFill="1" applyBorder="1" applyAlignment="1">
      <alignment horizontal="center" vertical="center"/>
    </xf>
    <xf numFmtId="0" fontId="5" fillId="13" borderId="57" xfId="0" applyFont="1" applyFill="1" applyBorder="1" applyAlignment="1">
      <alignment horizontal="center" vertical="center" wrapText="1"/>
    </xf>
    <xf numFmtId="0" fontId="5" fillId="13" borderId="58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left" vertical="top" wrapText="1"/>
    </xf>
    <xf numFmtId="0" fontId="5" fillId="13" borderId="63" xfId="0" applyFont="1" applyFill="1" applyBorder="1" applyAlignment="1">
      <alignment horizontal="left" vertical="top" wrapText="1"/>
    </xf>
    <xf numFmtId="0" fontId="5" fillId="13" borderId="64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5" fillId="13" borderId="67" xfId="0" applyFont="1" applyFill="1" applyBorder="1" applyAlignment="1">
      <alignment horizontal="center" vertical="center"/>
    </xf>
    <xf numFmtId="0" fontId="5" fillId="13" borderId="6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top" wrapText="1"/>
    </xf>
    <xf numFmtId="0" fontId="5" fillId="13" borderId="5" xfId="0" applyFont="1" applyFill="1" applyBorder="1" applyAlignment="1">
      <alignment horizontal="center" vertical="top" wrapText="1"/>
    </xf>
    <xf numFmtId="0" fontId="5" fillId="13" borderId="15" xfId="0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5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15" borderId="68" xfId="0" applyFill="1" applyBorder="1" applyAlignment="1">
      <alignment horizontal="right" vertical="center"/>
    </xf>
    <xf numFmtId="0" fontId="5" fillId="11" borderId="68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0" fontId="6" fillId="11" borderId="68" xfId="0" applyFont="1" applyFill="1" applyBorder="1" applyAlignment="1">
      <alignment vertical="top"/>
    </xf>
    <xf numFmtId="0" fontId="6" fillId="11" borderId="69" xfId="0" applyFont="1" applyFill="1" applyBorder="1" applyAlignment="1">
      <alignment vertical="top"/>
    </xf>
    <xf numFmtId="0" fontId="5" fillId="3" borderId="70" xfId="0" applyFont="1" applyFill="1" applyBorder="1"/>
    <xf numFmtId="0" fontId="5" fillId="11" borderId="70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0" fillId="11" borderId="70" xfId="0" applyFont="1" applyFill="1" applyBorder="1" applyAlignment="1">
      <alignment vertical="top"/>
    </xf>
    <xf numFmtId="0" fontId="8" fillId="11" borderId="71" xfId="0" applyFont="1" applyFill="1" applyBorder="1" applyAlignment="1">
      <alignment vertical="top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vertical="top"/>
    </xf>
    <xf numFmtId="0" fontId="8" fillId="2" borderId="71" xfId="0" applyFont="1" applyFill="1" applyBorder="1" applyAlignment="1">
      <alignment vertical="top"/>
    </xf>
    <xf numFmtId="0" fontId="5" fillId="9" borderId="70" xfId="0" applyFont="1" applyFill="1" applyBorder="1"/>
    <xf numFmtId="0" fontId="5" fillId="9" borderId="70" xfId="0" applyFont="1" applyFill="1" applyBorder="1" applyAlignment="1">
      <alignment horizontal="center" vertical="center"/>
    </xf>
    <xf numFmtId="0" fontId="5" fillId="9" borderId="71" xfId="0" applyFont="1" applyFill="1" applyBorder="1" applyAlignment="1">
      <alignment horizontal="center" vertical="center"/>
    </xf>
    <xf numFmtId="0" fontId="0" fillId="9" borderId="70" xfId="0" applyFont="1" applyFill="1" applyBorder="1" applyAlignment="1">
      <alignment vertical="top"/>
    </xf>
    <xf numFmtId="0" fontId="8" fillId="9" borderId="71" xfId="0" applyFont="1" applyFill="1" applyBorder="1" applyAlignment="1">
      <alignment vertical="top"/>
    </xf>
    <xf numFmtId="0" fontId="12" fillId="11" borderId="70" xfId="0" applyFont="1" applyFill="1" applyBorder="1" applyAlignment="1">
      <alignment horizontal="center" vertical="center"/>
    </xf>
    <xf numFmtId="0" fontId="0" fillId="11" borderId="70" xfId="0" applyFont="1" applyFill="1" applyBorder="1"/>
    <xf numFmtId="0" fontId="8" fillId="11" borderId="71" xfId="0" applyFont="1" applyFill="1" applyBorder="1"/>
    <xf numFmtId="0" fontId="0" fillId="2" borderId="70" xfId="0" applyFont="1" applyFill="1" applyBorder="1"/>
    <xf numFmtId="0" fontId="8" fillId="2" borderId="71" xfId="0" applyFont="1" applyFill="1" applyBorder="1"/>
    <xf numFmtId="0" fontId="5" fillId="6" borderId="70" xfId="0" applyFont="1" applyFill="1" applyBorder="1"/>
    <xf numFmtId="0" fontId="5" fillId="6" borderId="70" xfId="0" applyFont="1" applyFill="1" applyBorder="1" applyAlignment="1">
      <alignment horizontal="center" vertical="center"/>
    </xf>
    <xf numFmtId="0" fontId="5" fillId="6" borderId="71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vertical="top"/>
    </xf>
    <xf numFmtId="0" fontId="8" fillId="6" borderId="71" xfId="0" applyFont="1" applyFill="1" applyBorder="1" applyAlignment="1">
      <alignment vertical="top"/>
    </xf>
    <xf numFmtId="0" fontId="12" fillId="2" borderId="71" xfId="0" applyFont="1" applyFill="1" applyBorder="1" applyAlignment="1">
      <alignment horizontal="center" vertical="center"/>
    </xf>
    <xf numFmtId="0" fontId="5" fillId="11" borderId="70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9" borderId="70" xfId="0" applyFont="1" applyFill="1" applyBorder="1" applyAlignment="1">
      <alignment horizontal="center"/>
    </xf>
    <xf numFmtId="0" fontId="10" fillId="11" borderId="70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9" fillId="6" borderId="70" xfId="0" applyFont="1" applyFill="1" applyBorder="1" applyAlignment="1">
      <alignment vertical="top"/>
    </xf>
    <xf numFmtId="0" fontId="14" fillId="6" borderId="71" xfId="0" applyFont="1" applyFill="1" applyBorder="1" applyAlignment="1">
      <alignment vertical="top"/>
    </xf>
    <xf numFmtId="0" fontId="5" fillId="11" borderId="70" xfId="0" applyFont="1" applyFill="1" applyBorder="1"/>
    <xf numFmtId="0" fontId="11" fillId="9" borderId="71" xfId="0" applyFont="1" applyFill="1" applyBorder="1" applyAlignment="1">
      <alignment vertical="top"/>
    </xf>
    <xf numFmtId="0" fontId="5" fillId="11" borderId="71" xfId="0" applyFont="1" applyFill="1" applyBorder="1" applyAlignment="1">
      <alignment horizontal="center" vertical="center" wrapText="1"/>
    </xf>
    <xf numFmtId="0" fontId="5" fillId="11" borderId="70" xfId="0" applyFont="1" applyFill="1" applyBorder="1" applyAlignment="1">
      <alignment horizontal="center" vertical="center" wrapText="1"/>
    </xf>
    <xf numFmtId="0" fontId="0" fillId="11" borderId="70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5" fillId="9" borderId="71" xfId="0" applyFont="1" applyFill="1" applyBorder="1" applyAlignment="1">
      <alignment horizontal="center" vertical="center" wrapText="1"/>
    </xf>
    <xf numFmtId="0" fontId="0" fillId="9" borderId="70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 wrapText="1"/>
    </xf>
    <xf numFmtId="0" fontId="5" fillId="6" borderId="71" xfId="0" applyFont="1" applyFill="1" applyBorder="1"/>
    <xf numFmtId="0" fontId="8" fillId="10" borderId="71" xfId="0" applyFont="1" applyFill="1" applyBorder="1" applyAlignment="1">
      <alignment vertical="top"/>
    </xf>
    <xf numFmtId="0" fontId="8" fillId="7" borderId="71" xfId="0" applyFont="1" applyFill="1" applyBorder="1" applyAlignment="1">
      <alignment vertical="top"/>
    </xf>
    <xf numFmtId="0" fontId="5" fillId="6" borderId="71" xfId="0" applyFont="1" applyFill="1" applyBorder="1" applyAlignment="1">
      <alignment horizontal="center" vertical="center" wrapText="1"/>
    </xf>
    <xf numFmtId="0" fontId="8" fillId="8" borderId="71" xfId="0" applyFont="1" applyFill="1" applyBorder="1" applyAlignment="1">
      <alignment vertical="top"/>
    </xf>
    <xf numFmtId="0" fontId="0" fillId="5" borderId="72" xfId="0" applyFont="1" applyFill="1" applyBorder="1" applyAlignment="1">
      <alignment wrapText="1"/>
    </xf>
    <xf numFmtId="0" fontId="0" fillId="0" borderId="70" xfId="0" applyFont="1" applyBorder="1"/>
    <xf numFmtId="0" fontId="5" fillId="7" borderId="70" xfId="0" applyFont="1" applyFill="1" applyBorder="1"/>
    <xf numFmtId="0" fontId="5" fillId="7" borderId="70" xfId="0" applyFont="1" applyFill="1" applyBorder="1" applyAlignment="1">
      <alignment horizontal="center" vertical="center"/>
    </xf>
    <xf numFmtId="0" fontId="5" fillId="7" borderId="71" xfId="0" applyFont="1" applyFill="1" applyBorder="1"/>
    <xf numFmtId="0" fontId="0" fillId="7" borderId="70" xfId="0" applyFont="1" applyFill="1" applyBorder="1" applyAlignment="1">
      <alignment vertical="top"/>
    </xf>
    <xf numFmtId="0" fontId="5" fillId="5" borderId="70" xfId="0" applyFont="1" applyFill="1" applyBorder="1"/>
    <xf numFmtId="0" fontId="5" fillId="10" borderId="70" xfId="0" applyFont="1" applyFill="1" applyBorder="1" applyAlignment="1">
      <alignment horizontal="center" vertical="center"/>
    </xf>
    <xf numFmtId="0" fontId="5" fillId="10" borderId="70" xfId="0" applyFont="1" applyFill="1" applyBorder="1"/>
    <xf numFmtId="0" fontId="5" fillId="10" borderId="71" xfId="0" applyFont="1" applyFill="1" applyBorder="1"/>
    <xf numFmtId="0" fontId="0" fillId="10" borderId="70" xfId="0" applyFont="1" applyFill="1" applyBorder="1" applyAlignment="1">
      <alignment vertical="top"/>
    </xf>
    <xf numFmtId="0" fontId="12" fillId="0" borderId="7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top"/>
    </xf>
    <xf numFmtId="0" fontId="0" fillId="7" borderId="71" xfId="0" applyFont="1" applyFill="1" applyBorder="1" applyAlignment="1">
      <alignment vertical="top"/>
    </xf>
    <xf numFmtId="0" fontId="0" fillId="6" borderId="70" xfId="0" applyFont="1" applyFill="1" applyBorder="1"/>
    <xf numFmtId="0" fontId="0" fillId="6" borderId="70" xfId="0" applyFont="1" applyFill="1" applyBorder="1" applyAlignment="1">
      <alignment horizontal="center" vertical="center"/>
    </xf>
    <xf numFmtId="0" fontId="0" fillId="6" borderId="71" xfId="0" applyFont="1" applyFill="1" applyBorder="1"/>
    <xf numFmtId="0" fontId="0" fillId="2" borderId="71" xfId="0" applyFont="1" applyFill="1" applyBorder="1"/>
    <xf numFmtId="0" fontId="0" fillId="6" borderId="73" xfId="0" applyFont="1" applyFill="1" applyBorder="1"/>
    <xf numFmtId="0" fontId="0" fillId="6" borderId="73" xfId="0" applyFont="1" applyFill="1" applyBorder="1" applyAlignment="1">
      <alignment horizontal="center" vertical="center"/>
    </xf>
    <xf numFmtId="0" fontId="0" fillId="6" borderId="74" xfId="0" applyFont="1" applyFill="1" applyBorder="1"/>
    <xf numFmtId="0" fontId="2" fillId="13" borderId="76" xfId="0" applyFont="1" applyFill="1" applyBorder="1"/>
    <xf numFmtId="0" fontId="3" fillId="13" borderId="77" xfId="0" applyFont="1" applyFill="1" applyBorder="1"/>
    <xf numFmtId="0" fontId="7" fillId="13" borderId="77" xfId="0" applyFont="1" applyFill="1" applyBorder="1"/>
    <xf numFmtId="0" fontId="3" fillId="13" borderId="78" xfId="0" applyFont="1" applyFill="1" applyBorder="1"/>
    <xf numFmtId="0" fontId="3" fillId="13" borderId="76" xfId="0" applyFont="1" applyFill="1" applyBorder="1"/>
    <xf numFmtId="0" fontId="3" fillId="13" borderId="79" xfId="0" applyFont="1" applyFill="1" applyBorder="1"/>
    <xf numFmtId="0" fontId="2" fillId="13" borderId="81" xfId="0" applyFont="1" applyFill="1" applyBorder="1"/>
    <xf numFmtId="0" fontId="7" fillId="13" borderId="76" xfId="0" applyFont="1" applyFill="1" applyBorder="1"/>
    <xf numFmtId="0" fontId="3" fillId="13" borderId="72" xfId="0" applyFont="1" applyFill="1" applyBorder="1"/>
    <xf numFmtId="0" fontId="5" fillId="13" borderId="33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center" vertical="center"/>
    </xf>
    <xf numFmtId="0" fontId="5" fillId="13" borderId="86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5" fillId="13" borderId="87" xfId="0" applyFont="1" applyFill="1" applyBorder="1" applyAlignment="1">
      <alignment horizontal="center" vertical="center"/>
    </xf>
    <xf numFmtId="0" fontId="5" fillId="3" borderId="86" xfId="0" applyFont="1" applyFill="1" applyBorder="1" applyAlignment="1">
      <alignment horizontal="center" vertical="center"/>
    </xf>
    <xf numFmtId="0" fontId="5" fillId="13" borderId="89" xfId="0" applyFont="1" applyFill="1" applyBorder="1" applyAlignment="1">
      <alignment horizontal="center" vertical="center"/>
    </xf>
    <xf numFmtId="0" fontId="5" fillId="15" borderId="88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5" fillId="13" borderId="90" xfId="0" applyFont="1" applyFill="1" applyBorder="1" applyAlignment="1">
      <alignment horizontal="left" vertical="top" wrapText="1"/>
    </xf>
    <xf numFmtId="0" fontId="5" fillId="13" borderId="91" xfId="0" applyFont="1" applyFill="1" applyBorder="1" applyAlignment="1">
      <alignment horizontal="left" vertical="top" wrapText="1"/>
    </xf>
    <xf numFmtId="0" fontId="5" fillId="0" borderId="91" xfId="0" applyFont="1" applyFill="1" applyBorder="1"/>
    <xf numFmtId="0" fontId="5" fillId="13" borderId="91" xfId="0" applyFont="1" applyFill="1" applyBorder="1"/>
    <xf numFmtId="0" fontId="5" fillId="13" borderId="93" xfId="0" applyFont="1" applyFill="1" applyBorder="1"/>
    <xf numFmtId="0" fontId="5" fillId="13" borderId="94" xfId="0" applyFont="1" applyFill="1" applyBorder="1" applyAlignment="1">
      <alignment horizontal="center" vertical="top"/>
    </xf>
    <xf numFmtId="0" fontId="5" fillId="13" borderId="95" xfId="0" applyFont="1" applyFill="1" applyBorder="1" applyAlignment="1">
      <alignment horizontal="center" vertical="center" wrapText="1"/>
    </xf>
    <xf numFmtId="0" fontId="5" fillId="13" borderId="92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5" fillId="13" borderId="96" xfId="0" applyFont="1" applyFill="1" applyBorder="1" applyAlignment="1">
      <alignment horizontal="center" vertical="center"/>
    </xf>
    <xf numFmtId="0" fontId="20" fillId="6" borderId="41" xfId="0" applyFont="1" applyFill="1" applyBorder="1" applyAlignment="1">
      <alignment horizontal="center" vertical="center"/>
    </xf>
    <xf numFmtId="0" fontId="5" fillId="13" borderId="97" xfId="0" applyFont="1" applyFill="1" applyBorder="1" applyAlignment="1">
      <alignment horizontal="center" vertical="center"/>
    </xf>
    <xf numFmtId="0" fontId="5" fillId="13" borderId="98" xfId="0" applyFont="1" applyFill="1" applyBorder="1" applyAlignment="1">
      <alignment horizontal="center" vertical="center"/>
    </xf>
    <xf numFmtId="0" fontId="22" fillId="0" borderId="99" xfId="0" applyFont="1" applyBorder="1" applyAlignment="1">
      <alignment vertical="center" wrapText="1"/>
    </xf>
    <xf numFmtId="0" fontId="23" fillId="0" borderId="99" xfId="0" applyFont="1" applyBorder="1" applyAlignment="1">
      <alignment vertical="center" wrapText="1"/>
    </xf>
    <xf numFmtId="0" fontId="22" fillId="0" borderId="99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2" fillId="0" borderId="99" xfId="0" applyFont="1" applyBorder="1" applyAlignment="1">
      <alignment horizontal="center" vertical="center" wrapText="1"/>
    </xf>
    <xf numFmtId="0" fontId="22" fillId="0" borderId="99" xfId="0" applyFont="1" applyFill="1" applyBorder="1" applyAlignment="1">
      <alignment horizontal="center" vertical="center" wrapText="1"/>
    </xf>
    <xf numFmtId="0" fontId="23" fillId="0" borderId="99" xfId="0" applyFont="1" applyBorder="1" applyAlignment="1">
      <alignment horizontal="right" vertical="center" wrapText="1"/>
    </xf>
    <xf numFmtId="0" fontId="0" fillId="0" borderId="99" xfId="0" applyBorder="1"/>
    <xf numFmtId="0" fontId="23" fillId="0" borderId="99" xfId="0" applyFont="1" applyFill="1" applyBorder="1" applyAlignment="1">
      <alignment horizontal="center" vertical="center" wrapText="1"/>
    </xf>
    <xf numFmtId="0" fontId="23" fillId="0" borderId="99" xfId="0" quotePrefix="1" applyFont="1" applyBorder="1" applyAlignment="1">
      <alignment horizontal="center" vertical="center" wrapText="1"/>
    </xf>
    <xf numFmtId="0" fontId="2" fillId="0" borderId="99" xfId="0" applyFont="1" applyBorder="1" applyAlignment="1">
      <alignment horizontal="left"/>
    </xf>
    <xf numFmtId="0" fontId="3" fillId="2" borderId="32" xfId="0" applyFont="1" applyFill="1" applyBorder="1" applyAlignment="1">
      <alignment horizontal="center" vertical="center"/>
    </xf>
    <xf numFmtId="0" fontId="6" fillId="17" borderId="33" xfId="0" applyFont="1" applyFill="1" applyBorder="1"/>
    <xf numFmtId="0" fontId="0" fillId="4" borderId="72" xfId="0" applyFont="1" applyFill="1" applyBorder="1" applyAlignment="1">
      <alignment wrapText="1"/>
    </xf>
    <xf numFmtId="0" fontId="0" fillId="0" borderId="72" xfId="0" applyFont="1" applyFill="1" applyBorder="1" applyAlignment="1">
      <alignment wrapText="1"/>
    </xf>
    <xf numFmtId="0" fontId="0" fillId="0" borderId="71" xfId="0" applyFont="1" applyFill="1" applyBorder="1"/>
    <xf numFmtId="0" fontId="8" fillId="0" borderId="71" xfId="0" applyFont="1" applyFill="1" applyBorder="1" applyAlignment="1">
      <alignment vertical="top"/>
    </xf>
    <xf numFmtId="0" fontId="8" fillId="0" borderId="71" xfId="0" applyFont="1" applyFill="1" applyBorder="1"/>
    <xf numFmtId="0" fontId="9" fillId="13" borderId="33" xfId="0" applyFont="1" applyFill="1" applyBorder="1"/>
    <xf numFmtId="0" fontId="9" fillId="3" borderId="33" xfId="0" applyFont="1" applyFill="1" applyBorder="1"/>
    <xf numFmtId="0" fontId="9" fillId="0" borderId="0" xfId="0" applyFont="1"/>
    <xf numFmtId="0" fontId="12" fillId="2" borderId="3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wrapText="1"/>
    </xf>
    <xf numFmtId="0" fontId="24" fillId="4" borderId="0" xfId="0" applyFont="1" applyFill="1"/>
    <xf numFmtId="0" fontId="24" fillId="0" borderId="0" xfId="0" applyFont="1"/>
    <xf numFmtId="0" fontId="0" fillId="13" borderId="33" xfId="0" applyFont="1" applyFill="1" applyBorder="1" applyAlignment="1">
      <alignment horizontal="left" vertical="top"/>
    </xf>
    <xf numFmtId="1" fontId="5" fillId="15" borderId="33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10" borderId="71" xfId="0" applyFont="1" applyFill="1" applyBorder="1"/>
    <xf numFmtId="0" fontId="12" fillId="11" borderId="71" xfId="0" applyFont="1" applyFill="1" applyBorder="1" applyAlignment="1">
      <alignment horizontal="center" vertical="center"/>
    </xf>
    <xf numFmtId="0" fontId="5" fillId="11" borderId="37" xfId="0" applyFont="1" applyFill="1" applyBorder="1"/>
    <xf numFmtId="0" fontId="0" fillId="2" borderId="72" xfId="0" applyFont="1" applyFill="1" applyBorder="1" applyAlignment="1">
      <alignment vertical="top" wrapText="1"/>
    </xf>
    <xf numFmtId="0" fontId="5" fillId="13" borderId="12" xfId="0" applyFont="1" applyFill="1" applyBorder="1" applyAlignment="1">
      <alignment horizontal="center" vertical="top" wrapText="1"/>
    </xf>
    <xf numFmtId="0" fontId="12" fillId="0" borderId="71" xfId="0" applyFont="1" applyFill="1" applyBorder="1" applyAlignment="1">
      <alignment horizontal="center" vertical="center"/>
    </xf>
    <xf numFmtId="0" fontId="8" fillId="19" borderId="71" xfId="0" applyFont="1" applyFill="1" applyBorder="1" applyAlignment="1">
      <alignment vertical="top"/>
    </xf>
    <xf numFmtId="0" fontId="0" fillId="18" borderId="70" xfId="0" applyFont="1" applyFill="1" applyBorder="1" applyAlignment="1">
      <alignment vertical="top"/>
    </xf>
    <xf numFmtId="0" fontId="10" fillId="18" borderId="71" xfId="0" applyFont="1" applyFill="1" applyBorder="1"/>
    <xf numFmtId="0" fontId="5" fillId="18" borderId="70" xfId="0" applyFont="1" applyFill="1" applyBorder="1"/>
    <xf numFmtId="0" fontId="5" fillId="18" borderId="70" xfId="0" applyFont="1" applyFill="1" applyBorder="1" applyAlignment="1">
      <alignment horizontal="center" vertical="center"/>
    </xf>
    <xf numFmtId="0" fontId="0" fillId="18" borderId="0" xfId="0" applyFill="1"/>
    <xf numFmtId="0" fontId="0" fillId="19" borderId="70" xfId="0" applyFont="1" applyFill="1" applyBorder="1" applyAlignment="1">
      <alignment vertical="top"/>
    </xf>
    <xf numFmtId="0" fontId="10" fillId="19" borderId="71" xfId="0" applyFont="1" applyFill="1" applyBorder="1"/>
    <xf numFmtId="0" fontId="5" fillId="19" borderId="70" xfId="0" applyFont="1" applyFill="1" applyBorder="1"/>
    <xf numFmtId="0" fontId="5" fillId="19" borderId="70" xfId="0" applyFont="1" applyFill="1" applyBorder="1" applyAlignment="1">
      <alignment horizontal="center" vertical="center"/>
    </xf>
    <xf numFmtId="0" fontId="0" fillId="19" borderId="0" xfId="0" applyFill="1"/>
    <xf numFmtId="0" fontId="0" fillId="9" borderId="72" xfId="0" applyFont="1" applyFill="1" applyBorder="1" applyAlignment="1">
      <alignment vertical="top" wrapText="1"/>
    </xf>
    <xf numFmtId="0" fontId="0" fillId="18" borderId="72" xfId="0" applyFont="1" applyFill="1" applyBorder="1" applyAlignment="1">
      <alignment vertical="top" wrapText="1"/>
    </xf>
    <xf numFmtId="0" fontId="2" fillId="13" borderId="37" xfId="0" applyFont="1" applyFill="1" applyBorder="1" applyAlignment="1">
      <alignment wrapText="1"/>
    </xf>
    <xf numFmtId="0" fontId="3" fillId="13" borderId="80" xfId="0" applyFont="1" applyFill="1" applyBorder="1" applyAlignment="1">
      <alignment wrapText="1"/>
    </xf>
    <xf numFmtId="0" fontId="9" fillId="6" borderId="75" xfId="0" applyFont="1" applyFill="1" applyBorder="1" applyAlignment="1">
      <alignment wrapText="1"/>
    </xf>
    <xf numFmtId="0" fontId="0" fillId="4" borderId="72" xfId="0" applyFont="1" applyFill="1" applyBorder="1" applyAlignment="1">
      <alignment vertical="top" wrapText="1"/>
    </xf>
    <xf numFmtId="0" fontId="0" fillId="5" borderId="72" xfId="0" applyFont="1" applyFill="1" applyBorder="1" applyAlignment="1">
      <alignment vertical="top" wrapText="1"/>
    </xf>
    <xf numFmtId="0" fontId="9" fillId="6" borderId="72" xfId="0" applyFont="1" applyFill="1" applyBorder="1" applyAlignment="1">
      <alignment wrapText="1"/>
    </xf>
    <xf numFmtId="0" fontId="0" fillId="7" borderId="72" xfId="0" applyFont="1" applyFill="1" applyBorder="1" applyAlignment="1">
      <alignment vertical="top" wrapText="1"/>
    </xf>
    <xf numFmtId="0" fontId="0" fillId="19" borderId="72" xfId="0" applyFont="1" applyFill="1" applyBorder="1" applyAlignment="1">
      <alignment vertical="top" wrapText="1"/>
    </xf>
    <xf numFmtId="0" fontId="0" fillId="2" borderId="72" xfId="0" applyFont="1" applyFill="1" applyBorder="1" applyAlignment="1">
      <alignment wrapText="1"/>
    </xf>
    <xf numFmtId="0" fontId="0" fillId="8" borderId="72" xfId="0" applyFont="1" applyFill="1" applyBorder="1" applyAlignment="1">
      <alignment vertical="top" wrapText="1"/>
    </xf>
    <xf numFmtId="0" fontId="9" fillId="7" borderId="72" xfId="0" applyFont="1" applyFill="1" applyBorder="1" applyAlignment="1">
      <alignment vertical="top" wrapText="1"/>
    </xf>
    <xf numFmtId="0" fontId="9" fillId="2" borderId="72" xfId="0" applyFont="1" applyFill="1" applyBorder="1" applyAlignment="1">
      <alignment vertical="top" wrapText="1"/>
    </xf>
    <xf numFmtId="0" fontId="9" fillId="2" borderId="72" xfId="0" applyFont="1" applyFill="1" applyBorder="1" applyAlignment="1">
      <alignment wrapText="1"/>
    </xf>
    <xf numFmtId="0" fontId="0" fillId="3" borderId="72" xfId="0" applyFont="1" applyFill="1" applyBorder="1" applyAlignment="1">
      <alignment wrapText="1"/>
    </xf>
    <xf numFmtId="0" fontId="0" fillId="6" borderId="72" xfId="0" applyFont="1" applyFill="1" applyBorder="1" applyAlignment="1">
      <alignment vertical="top" wrapText="1"/>
    </xf>
    <xf numFmtId="0" fontId="0" fillId="3" borderId="72" xfId="0" applyFont="1" applyFill="1" applyBorder="1" applyAlignment="1">
      <alignment vertical="top" wrapText="1"/>
    </xf>
    <xf numFmtId="0" fontId="9" fillId="9" borderId="72" xfId="0" applyFont="1" applyFill="1" applyBorder="1" applyAlignment="1">
      <alignment vertical="top" wrapText="1"/>
    </xf>
    <xf numFmtId="0" fontId="8" fillId="3" borderId="72" xfId="0" applyFont="1" applyFill="1" applyBorder="1" applyAlignment="1">
      <alignment vertical="top" wrapText="1"/>
    </xf>
    <xf numFmtId="0" fontId="9" fillId="6" borderId="72" xfId="0" applyFont="1" applyFill="1" applyBorder="1" applyAlignment="1">
      <alignment vertical="top" wrapText="1"/>
    </xf>
    <xf numFmtId="0" fontId="9" fillId="5" borderId="72" xfId="0" applyFont="1" applyFill="1" applyBorder="1" applyAlignment="1">
      <alignment wrapText="1"/>
    </xf>
    <xf numFmtId="0" fontId="9" fillId="3" borderId="72" xfId="0" applyFont="1" applyFill="1" applyBorder="1" applyAlignment="1">
      <alignment wrapText="1"/>
    </xf>
    <xf numFmtId="0" fontId="6" fillId="15" borderId="35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15" fillId="6" borderId="33" xfId="0" applyFont="1" applyFill="1" applyBorder="1" applyAlignment="1">
      <alignment vertical="top" wrapText="1"/>
    </xf>
    <xf numFmtId="0" fontId="3" fillId="13" borderId="37" xfId="0" applyFont="1" applyFill="1" applyBorder="1" applyAlignment="1">
      <alignment wrapText="1"/>
    </xf>
    <xf numFmtId="0" fontId="0" fillId="6" borderId="37" xfId="0" applyFont="1" applyFill="1" applyBorder="1" applyAlignment="1">
      <alignment vertical="top" wrapText="1"/>
    </xf>
    <xf numFmtId="0" fontId="0" fillId="9" borderId="37" xfId="0" applyFont="1" applyFill="1" applyBorder="1" applyAlignment="1">
      <alignment vertical="top" wrapText="1"/>
    </xf>
    <xf numFmtId="0" fontId="0" fillId="2" borderId="37" xfId="0" applyFont="1" applyFill="1" applyBorder="1" applyAlignment="1">
      <alignment vertical="top" wrapText="1"/>
    </xf>
    <xf numFmtId="0" fontId="6" fillId="3" borderId="33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0" borderId="71" xfId="0" applyFont="1" applyFill="1" applyBorder="1" applyAlignment="1">
      <alignment horizontal="center"/>
    </xf>
    <xf numFmtId="0" fontId="0" fillId="11" borderId="37" xfId="0" applyFont="1" applyFill="1" applyBorder="1" applyAlignment="1">
      <alignment vertical="top"/>
    </xf>
    <xf numFmtId="0" fontId="0" fillId="10" borderId="70" xfId="0" applyFont="1" applyFill="1" applyBorder="1"/>
    <xf numFmtId="0" fontId="7" fillId="20" borderId="0" xfId="0" applyFont="1" applyFill="1"/>
    <xf numFmtId="0" fontId="16" fillId="8" borderId="100" xfId="0" applyFont="1" applyFill="1" applyBorder="1"/>
    <xf numFmtId="0" fontId="16" fillId="8" borderId="101" xfId="0" applyFont="1" applyFill="1" applyBorder="1"/>
    <xf numFmtId="0" fontId="16" fillId="8" borderId="102" xfId="0" applyFont="1" applyFill="1" applyBorder="1"/>
    <xf numFmtId="0" fontId="7" fillId="4" borderId="0" xfId="0" applyFont="1" applyFill="1" applyBorder="1"/>
    <xf numFmtId="0" fontId="7" fillId="4" borderId="0" xfId="0" applyFont="1" applyFill="1"/>
    <xf numFmtId="0" fontId="16" fillId="8" borderId="103" xfId="0" applyFont="1" applyFill="1" applyBorder="1" applyAlignment="1">
      <alignment vertical="top" wrapText="1"/>
    </xf>
    <xf numFmtId="0" fontId="16" fillId="8" borderId="77" xfId="0" applyFont="1" applyFill="1" applyBorder="1" applyAlignment="1">
      <alignment horizontal="center" vertical="top" wrapText="1"/>
    </xf>
    <xf numFmtId="0" fontId="16" fillId="8" borderId="78" xfId="0" applyFont="1" applyFill="1" applyBorder="1" applyAlignment="1">
      <alignment horizontal="center" vertical="top" wrapText="1"/>
    </xf>
    <xf numFmtId="0" fontId="7" fillId="4" borderId="104" xfId="0" applyFont="1" applyFill="1" applyBorder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16" fillId="8" borderId="103" xfId="0" applyFont="1" applyFill="1" applyBorder="1" applyAlignment="1">
      <alignment horizontal="center" vertical="top" wrapText="1"/>
    </xf>
    <xf numFmtId="0" fontId="6" fillId="19" borderId="103" xfId="0" applyFont="1" applyFill="1" applyBorder="1" applyAlignment="1">
      <alignment vertical="top" wrapText="1"/>
    </xf>
    <xf numFmtId="0" fontId="0" fillId="19" borderId="103" xfId="0" applyFill="1" applyBorder="1" applyAlignment="1">
      <alignment vertical="top" wrapText="1"/>
    </xf>
    <xf numFmtId="0" fontId="9" fillId="19" borderId="103" xfId="0" applyFont="1" applyFill="1" applyBorder="1" applyAlignment="1">
      <alignment vertical="top" wrapText="1"/>
    </xf>
    <xf numFmtId="0" fontId="0" fillId="19" borderId="100" xfId="0" applyFill="1" applyBorder="1" applyAlignment="1">
      <alignment vertical="top" wrapText="1"/>
    </xf>
    <xf numFmtId="0" fontId="0" fillId="4" borderId="104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103" xfId="0" applyFill="1" applyBorder="1" applyAlignment="1">
      <alignment vertical="top" wrapText="1"/>
    </xf>
    <xf numFmtId="1" fontId="0" fillId="4" borderId="103" xfId="0" applyNumberFormat="1" applyFill="1" applyBorder="1" applyAlignment="1">
      <alignment vertical="top" wrapText="1"/>
    </xf>
    <xf numFmtId="1" fontId="0" fillId="10" borderId="103" xfId="0" applyNumberFormat="1" applyFill="1" applyBorder="1" applyAlignment="1">
      <alignment vertical="top" wrapText="1"/>
    </xf>
    <xf numFmtId="1" fontId="0" fillId="5" borderId="100" xfId="0" applyNumberFormat="1" applyFill="1" applyBorder="1" applyAlignment="1">
      <alignment vertical="top" wrapText="1"/>
    </xf>
    <xf numFmtId="1" fontId="0" fillId="5" borderId="103" xfId="0" applyNumberFormat="1" applyFill="1" applyBorder="1" applyAlignment="1">
      <alignment vertical="top" wrapText="1"/>
    </xf>
    <xf numFmtId="1" fontId="0" fillId="0" borderId="103" xfId="0" applyNumberFormat="1" applyFill="1" applyBorder="1" applyAlignment="1">
      <alignment vertical="top" wrapText="1"/>
    </xf>
    <xf numFmtId="1" fontId="0" fillId="10" borderId="100" xfId="0" applyNumberFormat="1" applyFill="1" applyBorder="1" applyAlignment="1">
      <alignment vertical="top" wrapText="1"/>
    </xf>
    <xf numFmtId="0" fontId="2" fillId="19" borderId="103" xfId="0" applyFont="1" applyFill="1" applyBorder="1" applyAlignment="1">
      <alignment vertical="top" wrapText="1"/>
    </xf>
    <xf numFmtId="0" fontId="0" fillId="4" borderId="103" xfId="0" applyFill="1" applyBorder="1" applyAlignment="1">
      <alignment vertical="top" wrapText="1"/>
    </xf>
    <xf numFmtId="0" fontId="0" fillId="16" borderId="0" xfId="0" applyFill="1" applyAlignment="1">
      <alignment vertical="top" wrapText="1"/>
    </xf>
    <xf numFmtId="1" fontId="0" fillId="10" borderId="0" xfId="0" applyNumberFormat="1" applyFill="1"/>
    <xf numFmtId="1" fontId="0" fillId="16" borderId="0" xfId="0" applyNumberFormat="1" applyFill="1"/>
    <xf numFmtId="0" fontId="0" fillId="16" borderId="0" xfId="0" applyNumberFormat="1" applyFill="1"/>
    <xf numFmtId="0" fontId="0" fillId="0" borderId="0" xfId="0" applyAlignment="1">
      <alignment vertical="top" wrapText="1"/>
    </xf>
    <xf numFmtId="0" fontId="5" fillId="13" borderId="18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27" fillId="6" borderId="33" xfId="0" applyFont="1" applyFill="1" applyBorder="1" applyAlignment="1">
      <alignment vertical="top"/>
    </xf>
    <xf numFmtId="0" fontId="28" fillId="6" borderId="33" xfId="0" applyFont="1" applyFill="1" applyBorder="1" applyAlignment="1">
      <alignment horizontal="center" vertical="center"/>
    </xf>
    <xf numFmtId="0" fontId="28" fillId="6" borderId="33" xfId="0" applyFont="1" applyFill="1" applyBorder="1"/>
    <xf numFmtId="0" fontId="28" fillId="0" borderId="0" xfId="0" applyFont="1"/>
    <xf numFmtId="0" fontId="2" fillId="2" borderId="33" xfId="0" applyFont="1" applyFill="1" applyBorder="1" applyAlignment="1">
      <alignment horizontal="left" vertical="center" wrapText="1"/>
    </xf>
    <xf numFmtId="0" fontId="0" fillId="13" borderId="33" xfId="0" applyFont="1" applyFill="1" applyBorder="1" applyAlignment="1">
      <alignment horizontal="right" vertical="center" wrapText="1"/>
    </xf>
    <xf numFmtId="0" fontId="6" fillId="21" borderId="33" xfId="0" applyFont="1" applyFill="1" applyBorder="1" applyAlignment="1">
      <alignment vertical="top"/>
    </xf>
    <xf numFmtId="0" fontId="29" fillId="21" borderId="33" xfId="0" applyFont="1" applyFill="1" applyBorder="1" applyAlignment="1">
      <alignment horizontal="center" vertical="center"/>
    </xf>
    <xf numFmtId="0" fontId="2" fillId="22" borderId="0" xfId="0" applyFont="1" applyFill="1"/>
    <xf numFmtId="0" fontId="2" fillId="21" borderId="33" xfId="0" applyFont="1" applyFill="1" applyBorder="1"/>
    <xf numFmtId="0" fontId="8" fillId="21" borderId="33" xfId="0" applyFont="1" applyFill="1" applyBorder="1" applyAlignment="1">
      <alignment horizontal="left" vertical="center" wrapText="1"/>
    </xf>
    <xf numFmtId="0" fontId="0" fillId="22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5" fillId="21" borderId="33" xfId="0" applyFont="1" applyFill="1" applyBorder="1" applyAlignment="1">
      <alignment horizontal="center" vertical="center"/>
    </xf>
    <xf numFmtId="0" fontId="0" fillId="21" borderId="33" xfId="0" applyFont="1" applyFill="1" applyBorder="1"/>
    <xf numFmtId="0" fontId="0" fillId="22" borderId="0" xfId="0" applyFont="1" applyFill="1"/>
    <xf numFmtId="0" fontId="5" fillId="0" borderId="33" xfId="0" applyFont="1" applyFill="1" applyBorder="1" applyAlignment="1">
      <alignment horizontal="center" vertical="center"/>
    </xf>
    <xf numFmtId="0" fontId="0" fillId="3" borderId="33" xfId="0" applyFill="1" applyBorder="1"/>
    <xf numFmtId="0" fontId="27" fillId="23" borderId="0" xfId="0" applyFont="1" applyFill="1" applyAlignment="1">
      <alignment vertical="center"/>
    </xf>
    <xf numFmtId="0" fontId="12" fillId="13" borderId="33" xfId="0" applyFont="1" applyFill="1" applyBorder="1" applyAlignment="1">
      <alignment horizontal="center" vertical="center" wrapText="1"/>
    </xf>
    <xf numFmtId="0" fontId="6" fillId="3" borderId="33" xfId="0" applyFont="1" applyFill="1" applyBorder="1"/>
    <xf numFmtId="0" fontId="9" fillId="3" borderId="33" xfId="0" applyFont="1" applyFill="1" applyBorder="1" applyAlignment="1">
      <alignment wrapText="1"/>
    </xf>
    <xf numFmtId="0" fontId="12" fillId="3" borderId="33" xfId="0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left" vertical="top"/>
    </xf>
    <xf numFmtId="1" fontId="5" fillId="13" borderId="33" xfId="0" applyNumberFormat="1" applyFont="1" applyFill="1" applyBorder="1" applyAlignment="1">
      <alignment horizontal="center" vertical="center" wrapText="1"/>
    </xf>
    <xf numFmtId="0" fontId="0" fillId="24" borderId="0" xfId="0" applyFill="1"/>
    <xf numFmtId="0" fontId="30" fillId="0" borderId="0" xfId="0" applyFont="1" applyAlignment="1">
      <alignment vertical="center"/>
    </xf>
    <xf numFmtId="0" fontId="12" fillId="3" borderId="33" xfId="0" applyFont="1" applyFill="1" applyBorder="1" applyAlignment="1">
      <alignment horizontal="center" vertical="center"/>
    </xf>
    <xf numFmtId="0" fontId="5" fillId="13" borderId="105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 wrapText="1"/>
    </xf>
    <xf numFmtId="1" fontId="6" fillId="15" borderId="33" xfId="0" applyNumberFormat="1" applyFont="1" applyFill="1" applyBorder="1" applyAlignment="1">
      <alignment vertical="top"/>
    </xf>
    <xf numFmtId="0" fontId="31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13" borderId="82" xfId="0" applyFont="1" applyFill="1" applyBorder="1" applyAlignment="1">
      <alignment horizontal="center"/>
    </xf>
    <xf numFmtId="0" fontId="3" fillId="13" borderId="80" xfId="0" applyFont="1" applyFill="1" applyBorder="1" applyAlignment="1">
      <alignment horizontal="center"/>
    </xf>
    <xf numFmtId="0" fontId="3" fillId="13" borderId="37" xfId="0" applyFont="1" applyFill="1" applyBorder="1" applyAlignment="1">
      <alignment horizontal="center"/>
    </xf>
    <xf numFmtId="0" fontId="3" fillId="13" borderId="45" xfId="0" applyFont="1" applyFill="1" applyBorder="1" applyAlignment="1">
      <alignment horizontal="center"/>
    </xf>
    <xf numFmtId="0" fontId="3" fillId="13" borderId="43" xfId="0" applyFont="1" applyFill="1" applyBorder="1" applyAlignment="1">
      <alignment horizontal="center"/>
    </xf>
    <xf numFmtId="0" fontId="3" fillId="13" borderId="47" xfId="0" applyFont="1" applyFill="1" applyBorder="1" applyAlignment="1">
      <alignment horizontal="center"/>
    </xf>
    <xf numFmtId="0" fontId="3" fillId="17" borderId="35" xfId="0" applyFont="1" applyFill="1" applyBorder="1" applyAlignment="1"/>
    <xf numFmtId="0" fontId="0" fillId="0" borderId="83" xfId="0" applyBorder="1" applyAlignment="1"/>
    <xf numFmtId="0" fontId="0" fillId="0" borderId="84" xfId="0" applyBorder="1" applyAlignment="1"/>
    <xf numFmtId="0" fontId="3" fillId="17" borderId="38" xfId="0" applyFont="1" applyFill="1" applyBorder="1" applyAlignment="1">
      <alignment horizontal="center"/>
    </xf>
    <xf numFmtId="0" fontId="0" fillId="0" borderId="85" xfId="0" applyBorder="1" applyAlignment="1"/>
    <xf numFmtId="0" fontId="0" fillId="0" borderId="39" xfId="0" applyBorder="1" applyAlignment="1"/>
    <xf numFmtId="0" fontId="3" fillId="2" borderId="3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workbookViewId="0">
      <selection activeCell="S10" sqref="S10"/>
    </sheetView>
  </sheetViews>
  <sheetFormatPr defaultRowHeight="14.4" x14ac:dyDescent="0.3"/>
  <cols>
    <col min="1" max="1" width="22.44140625" customWidth="1"/>
    <col min="2" max="2" width="19.33203125" customWidth="1"/>
    <col min="3" max="3" width="21.5546875" customWidth="1"/>
    <col min="4" max="4" width="20.6640625" customWidth="1"/>
    <col min="5" max="5" width="32.109375" customWidth="1"/>
    <col min="6" max="6" width="25" customWidth="1"/>
  </cols>
  <sheetData>
    <row r="1" spans="1:17" s="385" customFormat="1" ht="18" x14ac:dyDescent="0.35">
      <c r="A1" s="385" t="s">
        <v>353</v>
      </c>
    </row>
    <row r="2" spans="1:17" s="506" customFormat="1" ht="21" x14ac:dyDescent="0.4"/>
    <row r="3" spans="1:17" x14ac:dyDescent="0.3">
      <c r="A3" t="s">
        <v>256</v>
      </c>
    </row>
    <row r="4" spans="1:17" s="388" customFormat="1" x14ac:dyDescent="0.3">
      <c r="A4" s="388" t="s">
        <v>255</v>
      </c>
    </row>
    <row r="6" spans="1:17" ht="15" customHeight="1" x14ac:dyDescent="0.3">
      <c r="A6" s="172" t="s">
        <v>140</v>
      </c>
      <c r="B6" s="172" t="s">
        <v>141</v>
      </c>
      <c r="C6" s="172" t="s">
        <v>142</v>
      </c>
      <c r="D6" s="172" t="s">
        <v>143</v>
      </c>
      <c r="E6" s="172" t="s">
        <v>144</v>
      </c>
      <c r="F6" s="172" t="s">
        <v>145</v>
      </c>
      <c r="I6" s="508" t="s">
        <v>354</v>
      </c>
      <c r="J6" s="508"/>
      <c r="K6" s="508"/>
      <c r="L6" s="508"/>
      <c r="M6" s="508"/>
      <c r="N6" s="508"/>
      <c r="O6" s="508"/>
      <c r="P6" s="508"/>
      <c r="Q6" s="507"/>
    </row>
    <row r="7" spans="1:17" x14ac:dyDescent="0.3">
      <c r="A7" s="145" t="s">
        <v>146</v>
      </c>
      <c r="B7" s="200"/>
      <c r="C7" s="165">
        <f>B7*(1/0.75)</f>
        <v>0</v>
      </c>
      <c r="D7" s="165">
        <f>C7*800</f>
        <v>0</v>
      </c>
      <c r="E7" s="164"/>
      <c r="F7" s="165">
        <f>D7-E7</f>
        <v>0</v>
      </c>
      <c r="I7" s="508"/>
      <c r="J7" s="508"/>
      <c r="K7" s="508"/>
      <c r="L7" s="508"/>
      <c r="M7" s="508"/>
      <c r="N7" s="508"/>
      <c r="O7" s="508"/>
      <c r="P7" s="508"/>
      <c r="Q7" s="507"/>
    </row>
    <row r="8" spans="1:17" x14ac:dyDescent="0.3">
      <c r="A8" s="145" t="s">
        <v>147</v>
      </c>
      <c r="B8" s="200"/>
      <c r="C8" s="165">
        <f t="shared" ref="C8:C11" si="0">B8*(1/0.75)</f>
        <v>0</v>
      </c>
      <c r="D8" s="165">
        <f t="shared" ref="D8:D10" si="1">C8*800</f>
        <v>0</v>
      </c>
      <c r="E8" s="164" t="s">
        <v>158</v>
      </c>
      <c r="F8" s="165" t="e">
        <f t="shared" ref="F8:F10" si="2">D8-E8</f>
        <v>#VALUE!</v>
      </c>
      <c r="I8" s="508"/>
      <c r="J8" s="508"/>
      <c r="K8" s="508"/>
      <c r="L8" s="508"/>
      <c r="M8" s="508"/>
      <c r="N8" s="508"/>
      <c r="O8" s="508"/>
      <c r="P8" s="508"/>
      <c r="Q8" s="507"/>
    </row>
    <row r="9" spans="1:17" x14ac:dyDescent="0.3">
      <c r="A9" s="145" t="s">
        <v>148</v>
      </c>
      <c r="B9" s="200"/>
      <c r="C9" s="165">
        <f>B9*(1/0.75)</f>
        <v>0</v>
      </c>
      <c r="D9" s="165">
        <f>C9*800</f>
        <v>0</v>
      </c>
      <c r="E9" s="165"/>
      <c r="F9" s="165">
        <f>D9-E9</f>
        <v>0</v>
      </c>
      <c r="I9" s="508"/>
      <c r="J9" s="508"/>
      <c r="K9" s="508"/>
      <c r="L9" s="508"/>
      <c r="M9" s="508"/>
      <c r="N9" s="508"/>
      <c r="O9" s="508"/>
      <c r="P9" s="508"/>
      <c r="Q9" s="507"/>
    </row>
    <row r="10" spans="1:17" x14ac:dyDescent="0.3">
      <c r="A10" s="145" t="s">
        <v>152</v>
      </c>
      <c r="B10" s="200"/>
      <c r="C10" s="165">
        <f t="shared" si="0"/>
        <v>0</v>
      </c>
      <c r="D10" s="165">
        <f t="shared" si="1"/>
        <v>0</v>
      </c>
      <c r="E10" s="164"/>
      <c r="F10" s="165">
        <f t="shared" si="2"/>
        <v>0</v>
      </c>
      <c r="I10" s="508"/>
      <c r="J10" s="508"/>
      <c r="K10" s="508"/>
      <c r="L10" s="508"/>
      <c r="M10" s="508"/>
      <c r="N10" s="508"/>
      <c r="O10" s="508"/>
      <c r="P10" s="508"/>
      <c r="Q10" s="507"/>
    </row>
    <row r="11" spans="1:17" x14ac:dyDescent="0.3">
      <c r="A11" s="145" t="s">
        <v>151</v>
      </c>
      <c r="B11" s="200"/>
      <c r="C11" s="165">
        <f t="shared" si="0"/>
        <v>0</v>
      </c>
      <c r="D11" s="165">
        <f>C11*800</f>
        <v>0</v>
      </c>
      <c r="E11" s="164"/>
      <c r="F11" s="165">
        <f>D11-E11</f>
        <v>0</v>
      </c>
      <c r="I11" s="508"/>
      <c r="J11" s="508"/>
      <c r="K11" s="508"/>
      <c r="L11" s="508"/>
      <c r="M11" s="508"/>
      <c r="N11" s="508"/>
      <c r="O11" s="508"/>
      <c r="P11" s="508"/>
      <c r="Q11" s="507"/>
    </row>
    <row r="12" spans="1:17" x14ac:dyDescent="0.3">
      <c r="I12" s="508"/>
      <c r="J12" s="508"/>
      <c r="K12" s="508"/>
      <c r="L12" s="508"/>
      <c r="M12" s="508"/>
      <c r="N12" s="508"/>
      <c r="O12" s="508"/>
      <c r="P12" s="508"/>
      <c r="Q12" s="507"/>
    </row>
    <row r="13" spans="1:17" x14ac:dyDescent="0.3">
      <c r="I13" s="508"/>
      <c r="J13" s="508"/>
      <c r="K13" s="508"/>
      <c r="L13" s="508"/>
      <c r="M13" s="508"/>
      <c r="N13" s="508"/>
      <c r="O13" s="508"/>
      <c r="P13" s="508"/>
      <c r="Q13" s="507"/>
    </row>
    <row r="14" spans="1:17" x14ac:dyDescent="0.3">
      <c r="F14" s="173"/>
      <c r="I14" s="508"/>
      <c r="J14" s="508"/>
      <c r="K14" s="508"/>
      <c r="L14" s="508"/>
      <c r="M14" s="508"/>
      <c r="N14" s="508"/>
      <c r="O14" s="508"/>
      <c r="P14" s="508"/>
      <c r="Q14" s="507"/>
    </row>
    <row r="15" spans="1:17" x14ac:dyDescent="0.3">
      <c r="I15" s="508"/>
      <c r="J15" s="508"/>
      <c r="K15" s="508"/>
      <c r="L15" s="508"/>
      <c r="M15" s="508"/>
      <c r="N15" s="508"/>
      <c r="O15" s="508"/>
      <c r="P15" s="508"/>
      <c r="Q15" s="507"/>
    </row>
    <row r="16" spans="1:17" x14ac:dyDescent="0.3">
      <c r="I16" s="508"/>
      <c r="J16" s="508"/>
      <c r="K16" s="508"/>
      <c r="L16" s="508"/>
      <c r="M16" s="508"/>
      <c r="N16" s="508"/>
      <c r="O16" s="508"/>
      <c r="P16" s="508"/>
      <c r="Q16" s="507"/>
    </row>
    <row r="17" spans="2:17" x14ac:dyDescent="0.3">
      <c r="I17" s="472"/>
      <c r="J17" s="472"/>
      <c r="K17" s="472"/>
      <c r="L17" s="472"/>
      <c r="M17" s="472"/>
      <c r="N17" s="472"/>
      <c r="O17" s="472"/>
      <c r="P17" s="472"/>
      <c r="Q17" s="507"/>
    </row>
    <row r="18" spans="2:17" x14ac:dyDescent="0.3">
      <c r="I18" s="472"/>
      <c r="J18" s="472"/>
      <c r="K18" s="472"/>
      <c r="L18" s="472"/>
      <c r="M18" s="472"/>
      <c r="N18" s="472"/>
      <c r="O18" s="472"/>
      <c r="P18" s="472"/>
    </row>
    <row r="24" spans="2:17" x14ac:dyDescent="0.3">
      <c r="B24" s="174"/>
    </row>
  </sheetData>
  <mergeCells count="1">
    <mergeCell ref="I6:P1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1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W17" sqref="W17"/>
    </sheetView>
  </sheetViews>
  <sheetFormatPr defaultColWidth="9.109375" defaultRowHeight="14.4" outlineLevelCol="1" x14ac:dyDescent="0.3"/>
  <cols>
    <col min="1" max="1" width="93.6640625" style="437" customWidth="1"/>
    <col min="2" max="2" width="5.5546875" style="1" customWidth="1"/>
    <col min="3" max="3" width="5.5546875" style="1" bestFit="1" customWidth="1"/>
    <col min="4" max="4" width="13.33203125" style="1" bestFit="1" customWidth="1"/>
    <col min="5" max="5" width="30.33203125" style="1" bestFit="1" customWidth="1"/>
    <col min="6" max="6" width="15.6640625" style="1" customWidth="1"/>
    <col min="7" max="7" width="20.88671875" style="1" bestFit="1" customWidth="1"/>
    <col min="8" max="8" width="16.109375" style="1" bestFit="1" customWidth="1"/>
    <col min="9" max="9" width="12.6640625" style="1" bestFit="1" customWidth="1"/>
    <col min="10" max="10" width="30.33203125" style="1" hidden="1" customWidth="1" outlineLevel="1"/>
    <col min="11" max="11" width="15.6640625" style="1" hidden="1" customWidth="1" outlineLevel="1"/>
    <col min="12" max="12" width="20.88671875" style="1" hidden="1" customWidth="1" outlineLevel="1"/>
    <col min="13" max="13" width="16.109375" style="1" hidden="1" customWidth="1" outlineLevel="1"/>
    <col min="14" max="14" width="12.6640625" style="1" bestFit="1" customWidth="1" collapsed="1"/>
    <col min="15" max="15" width="30.33203125" style="1" hidden="1" customWidth="1" outlineLevel="1"/>
    <col min="16" max="16" width="15.6640625" style="1" hidden="1" customWidth="1" outlineLevel="1"/>
    <col min="17" max="17" width="20.88671875" style="1" hidden="1" customWidth="1" outlineLevel="1"/>
    <col min="18" max="18" width="16.109375" style="1" hidden="1" customWidth="1" outlineLevel="1"/>
    <col min="19" max="19" width="12.6640625" style="1" bestFit="1" customWidth="1" collapsed="1"/>
    <col min="20" max="16384" width="9.109375" style="1"/>
  </cols>
  <sheetData>
    <row r="1" spans="1:19" s="195" customFormat="1" ht="15.6" x14ac:dyDescent="0.3">
      <c r="A1" s="408"/>
      <c r="B1" s="197"/>
      <c r="C1" s="197"/>
      <c r="D1" s="330"/>
      <c r="E1" s="509" t="s">
        <v>0</v>
      </c>
      <c r="F1" s="510"/>
      <c r="G1" s="329" t="s">
        <v>6</v>
      </c>
      <c r="H1" s="326" t="s">
        <v>1</v>
      </c>
      <c r="I1" s="328" t="s">
        <v>193</v>
      </c>
      <c r="J1" s="509" t="s">
        <v>0</v>
      </c>
      <c r="K1" s="510"/>
      <c r="L1" s="329" t="s">
        <v>6</v>
      </c>
      <c r="M1" s="326" t="s">
        <v>1</v>
      </c>
      <c r="N1" s="328" t="s">
        <v>194</v>
      </c>
      <c r="O1" s="509" t="s">
        <v>0</v>
      </c>
      <c r="P1" s="510"/>
      <c r="Q1" s="329" t="s">
        <v>6</v>
      </c>
      <c r="R1" s="326" t="s">
        <v>1</v>
      </c>
      <c r="S1" s="328" t="s">
        <v>195</v>
      </c>
    </row>
    <row r="2" spans="1:19" s="195" customFormat="1" ht="15.6" x14ac:dyDescent="0.3">
      <c r="A2" s="409" t="s">
        <v>5</v>
      </c>
      <c r="B2" s="327" t="s">
        <v>10</v>
      </c>
      <c r="C2" s="326" t="s">
        <v>26</v>
      </c>
      <c r="D2" s="326" t="s">
        <v>41</v>
      </c>
      <c r="E2" s="325" t="s">
        <v>3</v>
      </c>
      <c r="F2" s="323" t="s">
        <v>4</v>
      </c>
      <c r="G2" s="324" t="s">
        <v>3</v>
      </c>
      <c r="H2" s="323" t="s">
        <v>4</v>
      </c>
      <c r="I2" s="322" t="s">
        <v>45</v>
      </c>
      <c r="J2" s="325" t="s">
        <v>3</v>
      </c>
      <c r="K2" s="323" t="s">
        <v>4</v>
      </c>
      <c r="L2" s="324" t="s">
        <v>3</v>
      </c>
      <c r="M2" s="323" t="s">
        <v>4</v>
      </c>
      <c r="N2" s="322" t="s">
        <v>45</v>
      </c>
      <c r="O2" s="325" t="s">
        <v>3</v>
      </c>
      <c r="P2" s="323" t="s">
        <v>4</v>
      </c>
      <c r="Q2" s="324" t="s">
        <v>3</v>
      </c>
      <c r="R2" s="323" t="s">
        <v>4</v>
      </c>
      <c r="S2" s="322" t="s">
        <v>45</v>
      </c>
    </row>
    <row r="3" spans="1:19" x14ac:dyDescent="0.3">
      <c r="A3" s="410" t="s">
        <v>50</v>
      </c>
      <c r="B3" s="321"/>
      <c r="C3" s="319"/>
      <c r="D3" s="319"/>
      <c r="E3" s="321"/>
      <c r="F3" s="319"/>
      <c r="G3" s="320"/>
      <c r="H3" s="320"/>
      <c r="I3" s="319"/>
      <c r="J3" s="321"/>
      <c r="K3" s="319"/>
      <c r="L3" s="320"/>
      <c r="M3" s="320"/>
      <c r="N3" s="319"/>
      <c r="O3" s="321"/>
      <c r="P3" s="319"/>
      <c r="Q3" s="320"/>
      <c r="R3" s="320"/>
      <c r="S3" s="319"/>
    </row>
    <row r="4" spans="1:19" x14ac:dyDescent="0.3">
      <c r="A4" s="392" t="s">
        <v>291</v>
      </c>
      <c r="B4" s="376" t="s">
        <v>11</v>
      </c>
      <c r="C4" s="272"/>
      <c r="D4" s="272"/>
      <c r="E4" s="318"/>
      <c r="F4" s="272"/>
      <c r="G4" s="292"/>
      <c r="H4" s="292"/>
      <c r="I4" s="272">
        <f>SUM(E4:H4)</f>
        <v>0</v>
      </c>
      <c r="J4" s="318"/>
      <c r="K4" s="272"/>
      <c r="L4" s="292"/>
      <c r="M4" s="292"/>
      <c r="N4" s="270">
        <f>SUM(J4:M4)</f>
        <v>0</v>
      </c>
      <c r="O4" s="318"/>
      <c r="P4" s="272"/>
      <c r="Q4" s="292"/>
      <c r="R4" s="292"/>
      <c r="S4" s="270">
        <f>SUM(O4:R4)</f>
        <v>0</v>
      </c>
    </row>
    <row r="5" spans="1:19" x14ac:dyDescent="0.3">
      <c r="A5" s="392" t="s">
        <v>27</v>
      </c>
      <c r="B5" s="376" t="s">
        <v>11</v>
      </c>
      <c r="C5" s="272"/>
      <c r="D5" s="272"/>
      <c r="E5" s="318"/>
      <c r="F5" s="272"/>
      <c r="G5" s="292"/>
      <c r="H5" s="292"/>
      <c r="I5" s="272">
        <f>SUM(E5:H5)</f>
        <v>0</v>
      </c>
      <c r="J5" s="318"/>
      <c r="K5" s="272"/>
      <c r="L5" s="292"/>
      <c r="M5" s="292"/>
      <c r="N5" s="270">
        <f>SUM(J5:M5)</f>
        <v>0</v>
      </c>
      <c r="O5" s="318"/>
      <c r="P5" s="272"/>
      <c r="Q5" s="292"/>
      <c r="R5" s="292"/>
      <c r="S5" s="270">
        <f>SUM(O5:R5)</f>
        <v>0</v>
      </c>
    </row>
    <row r="6" spans="1:19" x14ac:dyDescent="0.3">
      <c r="A6" s="411" t="s">
        <v>51</v>
      </c>
      <c r="B6" s="376" t="s">
        <v>12</v>
      </c>
      <c r="C6" s="272"/>
      <c r="D6" s="272"/>
      <c r="E6" s="318"/>
      <c r="F6" s="272"/>
      <c r="G6" s="292"/>
      <c r="H6" s="292"/>
      <c r="I6" s="272">
        <f>SUM(E6:H6)</f>
        <v>0</v>
      </c>
      <c r="J6" s="318"/>
      <c r="K6" s="272"/>
      <c r="L6" s="292"/>
      <c r="M6" s="292"/>
      <c r="N6" s="270">
        <f>SUM(J6:M6)</f>
        <v>0</v>
      </c>
      <c r="O6" s="318"/>
      <c r="P6" s="272"/>
      <c r="Q6" s="292"/>
      <c r="R6" s="292"/>
      <c r="S6" s="270">
        <f>SUM(O6:R6)</f>
        <v>0</v>
      </c>
    </row>
    <row r="7" spans="1:19" x14ac:dyDescent="0.3">
      <c r="A7" s="412" t="s">
        <v>28</v>
      </c>
      <c r="B7" s="297"/>
      <c r="C7" s="311"/>
      <c r="D7" s="311"/>
      <c r="E7" s="310"/>
      <c r="F7" s="309"/>
      <c r="G7" s="308"/>
      <c r="H7" s="308"/>
      <c r="I7" s="307">
        <f>SUM(I4:I6)</f>
        <v>0</v>
      </c>
      <c r="J7" s="310"/>
      <c r="K7" s="309"/>
      <c r="L7" s="308"/>
      <c r="M7" s="308"/>
      <c r="N7" s="307">
        <f>SUM(N4:N6)</f>
        <v>0</v>
      </c>
      <c r="O7" s="310"/>
      <c r="P7" s="309"/>
      <c r="Q7" s="308"/>
      <c r="R7" s="308"/>
      <c r="S7" s="307">
        <f>SUM(S4:S6)</f>
        <v>0</v>
      </c>
    </row>
    <row r="8" spans="1:19" x14ac:dyDescent="0.3">
      <c r="A8" s="413" t="s">
        <v>29</v>
      </c>
      <c r="B8" s="317"/>
      <c r="C8" s="315"/>
      <c r="D8" s="315"/>
      <c r="E8" s="317"/>
      <c r="F8" s="315"/>
      <c r="G8" s="316"/>
      <c r="H8" s="316"/>
      <c r="I8" s="315"/>
      <c r="J8" s="317"/>
      <c r="K8" s="315"/>
      <c r="L8" s="316"/>
      <c r="M8" s="316"/>
      <c r="N8" s="315"/>
      <c r="O8" s="317"/>
      <c r="P8" s="315"/>
      <c r="Q8" s="316"/>
      <c r="R8" s="316"/>
      <c r="S8" s="315"/>
    </row>
    <row r="9" spans="1:19" x14ac:dyDescent="0.3">
      <c r="A9" s="414" t="s">
        <v>39</v>
      </c>
      <c r="B9" s="314"/>
      <c r="C9" s="306"/>
      <c r="D9" s="306"/>
      <c r="E9" s="305"/>
      <c r="F9" s="303"/>
      <c r="G9" s="304"/>
      <c r="H9" s="304"/>
      <c r="I9" s="303"/>
      <c r="J9" s="305"/>
      <c r="K9" s="303"/>
      <c r="L9" s="304"/>
      <c r="M9" s="304"/>
      <c r="N9" s="303"/>
      <c r="O9" s="305"/>
      <c r="P9" s="303"/>
      <c r="Q9" s="304"/>
      <c r="R9" s="304"/>
      <c r="S9" s="303"/>
    </row>
    <row r="10" spans="1:19" x14ac:dyDescent="0.3">
      <c r="A10" s="411" t="s">
        <v>258</v>
      </c>
      <c r="B10" s="377" t="s">
        <v>11</v>
      </c>
      <c r="C10" s="313"/>
      <c r="D10" s="311"/>
      <c r="E10" s="310"/>
      <c r="F10" s="309"/>
      <c r="G10" s="308"/>
      <c r="H10" s="312"/>
      <c r="I10" s="309">
        <f t="shared" ref="I10:I17" si="0">SUM(E10:H10)</f>
        <v>0</v>
      </c>
      <c r="J10" s="310"/>
      <c r="K10" s="309"/>
      <c r="L10" s="308"/>
      <c r="M10" s="312"/>
      <c r="N10" s="309">
        <f t="shared" ref="N10:N17" si="1">SUM(J10:M10)</f>
        <v>0</v>
      </c>
      <c r="O10" s="310"/>
      <c r="P10" s="309"/>
      <c r="Q10" s="308"/>
      <c r="R10" s="312"/>
      <c r="S10" s="309">
        <f t="shared" ref="S10:S12" si="2">SUM(O10:R10)</f>
        <v>0</v>
      </c>
    </row>
    <row r="11" spans="1:19" x14ac:dyDescent="0.3">
      <c r="A11" s="411" t="s">
        <v>259</v>
      </c>
      <c r="B11" s="377" t="s">
        <v>11</v>
      </c>
      <c r="C11" s="313"/>
      <c r="D11" s="311"/>
      <c r="E11" s="310"/>
      <c r="F11" s="309"/>
      <c r="G11" s="308"/>
      <c r="H11" s="312"/>
      <c r="I11" s="309">
        <f t="shared" si="0"/>
        <v>0</v>
      </c>
      <c r="J11" s="310"/>
      <c r="K11" s="309"/>
      <c r="L11" s="308"/>
      <c r="M11" s="312"/>
      <c r="N11" s="309">
        <f t="shared" si="1"/>
        <v>0</v>
      </c>
      <c r="O11" s="310"/>
      <c r="P11" s="309"/>
      <c r="Q11" s="308"/>
      <c r="R11" s="312"/>
      <c r="S11" s="309">
        <f t="shared" si="2"/>
        <v>0</v>
      </c>
    </row>
    <row r="12" spans="1:19" x14ac:dyDescent="0.3">
      <c r="A12" s="411" t="s">
        <v>260</v>
      </c>
      <c r="B12" s="377" t="s">
        <v>11</v>
      </c>
      <c r="C12" s="313"/>
      <c r="D12" s="311"/>
      <c r="E12" s="310"/>
      <c r="F12" s="309"/>
      <c r="G12" s="308"/>
      <c r="H12" s="312"/>
      <c r="I12" s="309">
        <f t="shared" si="0"/>
        <v>0</v>
      </c>
      <c r="J12" s="310"/>
      <c r="K12" s="309"/>
      <c r="L12" s="308"/>
      <c r="M12" s="312"/>
      <c r="N12" s="309">
        <f t="shared" si="1"/>
        <v>0</v>
      </c>
      <c r="O12" s="310"/>
      <c r="P12" s="309"/>
      <c r="Q12" s="308"/>
      <c r="R12" s="312"/>
      <c r="S12" s="309">
        <f t="shared" si="2"/>
        <v>0</v>
      </c>
    </row>
    <row r="13" spans="1:19" x14ac:dyDescent="0.3">
      <c r="A13" s="411" t="s">
        <v>261</v>
      </c>
      <c r="B13" s="377" t="s">
        <v>11</v>
      </c>
      <c r="C13" s="313"/>
      <c r="D13" s="311"/>
      <c r="E13" s="310"/>
      <c r="F13" s="309"/>
      <c r="G13" s="308"/>
      <c r="H13" s="312"/>
      <c r="I13" s="309">
        <f>SUM(E13:H13)</f>
        <v>0</v>
      </c>
      <c r="J13" s="310"/>
      <c r="K13" s="309"/>
      <c r="L13" s="308"/>
      <c r="M13" s="312"/>
      <c r="N13" s="309">
        <f>SUM(J13:M13)</f>
        <v>0</v>
      </c>
      <c r="O13" s="310"/>
      <c r="P13" s="309"/>
      <c r="Q13" s="308"/>
      <c r="R13" s="312"/>
      <c r="S13" s="309">
        <f>SUM(O13:R13)</f>
        <v>0</v>
      </c>
    </row>
    <row r="14" spans="1:19" x14ac:dyDescent="0.3">
      <c r="A14" s="411" t="s">
        <v>262</v>
      </c>
      <c r="B14" s="377" t="s">
        <v>11</v>
      </c>
      <c r="C14" s="313"/>
      <c r="D14" s="311"/>
      <c r="E14" s="310"/>
      <c r="F14" s="309"/>
      <c r="G14" s="308"/>
      <c r="H14" s="312"/>
      <c r="I14" s="309">
        <f>SUM(E14:H14)</f>
        <v>0</v>
      </c>
      <c r="J14" s="310"/>
      <c r="K14" s="309"/>
      <c r="L14" s="308"/>
      <c r="M14" s="312"/>
      <c r="N14" s="309">
        <f>SUM(J14:M14)</f>
        <v>0</v>
      </c>
      <c r="O14" s="310"/>
      <c r="P14" s="309"/>
      <c r="Q14" s="308"/>
      <c r="R14" s="312"/>
      <c r="S14" s="309">
        <f>SUM(O14:R14)</f>
        <v>0</v>
      </c>
    </row>
    <row r="15" spans="1:19" x14ac:dyDescent="0.3">
      <c r="A15" s="411" t="s">
        <v>263</v>
      </c>
      <c r="B15" s="377" t="s">
        <v>11</v>
      </c>
      <c r="C15" s="313"/>
      <c r="D15" s="311"/>
      <c r="E15" s="310"/>
      <c r="F15" s="309"/>
      <c r="G15" s="308"/>
      <c r="H15" s="312"/>
      <c r="I15" s="309">
        <f t="shared" si="0"/>
        <v>0</v>
      </c>
      <c r="J15" s="310"/>
      <c r="K15" s="309"/>
      <c r="L15" s="308"/>
      <c r="M15" s="312"/>
      <c r="N15" s="309">
        <f t="shared" si="1"/>
        <v>0</v>
      </c>
      <c r="O15" s="310"/>
      <c r="P15" s="309"/>
      <c r="Q15" s="308"/>
      <c r="R15" s="312"/>
      <c r="S15" s="309">
        <f t="shared" ref="S15:S20" si="3">SUM(O15:R15)</f>
        <v>0</v>
      </c>
    </row>
    <row r="16" spans="1:19" x14ac:dyDescent="0.3">
      <c r="A16" s="411" t="s">
        <v>264</v>
      </c>
      <c r="B16" s="377" t="s">
        <v>11</v>
      </c>
      <c r="C16" s="313"/>
      <c r="D16" s="311"/>
      <c r="E16" s="310"/>
      <c r="F16" s="309"/>
      <c r="G16" s="308"/>
      <c r="H16" s="312"/>
      <c r="I16" s="309">
        <f t="shared" si="0"/>
        <v>0</v>
      </c>
      <c r="J16" s="310"/>
      <c r="K16" s="309"/>
      <c r="L16" s="308"/>
      <c r="M16" s="312"/>
      <c r="N16" s="309">
        <f t="shared" si="1"/>
        <v>0</v>
      </c>
      <c r="O16" s="310"/>
      <c r="P16" s="309"/>
      <c r="Q16" s="308"/>
      <c r="R16" s="312"/>
      <c r="S16" s="309">
        <f t="shared" si="3"/>
        <v>0</v>
      </c>
    </row>
    <row r="17" spans="1:19" ht="28.8" x14ac:dyDescent="0.3">
      <c r="A17" s="411" t="s">
        <v>265</v>
      </c>
      <c r="B17" s="376" t="s">
        <v>11</v>
      </c>
      <c r="C17" s="313"/>
      <c r="D17" s="311"/>
      <c r="E17" s="310"/>
      <c r="F17" s="309"/>
      <c r="G17" s="308"/>
      <c r="H17" s="312"/>
      <c r="I17" s="309">
        <f t="shared" si="0"/>
        <v>0</v>
      </c>
      <c r="J17" s="310"/>
      <c r="K17" s="309"/>
      <c r="L17" s="308"/>
      <c r="M17" s="312"/>
      <c r="N17" s="309">
        <f t="shared" si="1"/>
        <v>0</v>
      </c>
      <c r="O17" s="310"/>
      <c r="P17" s="309"/>
      <c r="Q17" s="308"/>
      <c r="R17" s="312"/>
      <c r="S17" s="309">
        <f t="shared" si="3"/>
        <v>0</v>
      </c>
    </row>
    <row r="18" spans="1:19" x14ac:dyDescent="0.3">
      <c r="A18" s="411" t="s">
        <v>204</v>
      </c>
      <c r="B18" s="377" t="s">
        <v>12</v>
      </c>
      <c r="C18" s="313"/>
      <c r="D18" s="311"/>
      <c r="E18" s="310"/>
      <c r="F18" s="309"/>
      <c r="G18" s="308"/>
      <c r="H18" s="312"/>
      <c r="I18" s="309">
        <f t="shared" ref="I18:I20" si="4">SUM(E18:H18)</f>
        <v>0</v>
      </c>
      <c r="J18" s="310"/>
      <c r="K18" s="309"/>
      <c r="L18" s="308"/>
      <c r="M18" s="312"/>
      <c r="N18" s="309">
        <f t="shared" ref="N18:N20" si="5">SUM(J18:M18)</f>
        <v>0</v>
      </c>
      <c r="O18" s="310"/>
      <c r="P18" s="309"/>
      <c r="Q18" s="308"/>
      <c r="R18" s="312"/>
      <c r="S18" s="309">
        <f t="shared" si="3"/>
        <v>0</v>
      </c>
    </row>
    <row r="19" spans="1:19" x14ac:dyDescent="0.3">
      <c r="A19" s="411" t="s">
        <v>205</v>
      </c>
      <c r="B19" s="377" t="s">
        <v>12</v>
      </c>
      <c r="C19" s="313"/>
      <c r="D19" s="311"/>
      <c r="E19" s="310"/>
      <c r="F19" s="309"/>
      <c r="G19" s="308"/>
      <c r="H19" s="312"/>
      <c r="I19" s="309">
        <f t="shared" si="4"/>
        <v>0</v>
      </c>
      <c r="J19" s="310"/>
      <c r="K19" s="309"/>
      <c r="L19" s="308"/>
      <c r="M19" s="312"/>
      <c r="N19" s="309">
        <f t="shared" si="5"/>
        <v>0</v>
      </c>
      <c r="O19" s="310"/>
      <c r="P19" s="309"/>
      <c r="Q19" s="308"/>
      <c r="R19" s="312"/>
      <c r="S19" s="309">
        <f t="shared" si="3"/>
        <v>0</v>
      </c>
    </row>
    <row r="20" spans="1:19" x14ac:dyDescent="0.3">
      <c r="A20" s="411" t="s">
        <v>206</v>
      </c>
      <c r="B20" s="377" t="s">
        <v>12</v>
      </c>
      <c r="C20" s="313"/>
      <c r="D20" s="311"/>
      <c r="E20" s="310"/>
      <c r="F20" s="309"/>
      <c r="G20" s="308"/>
      <c r="H20" s="312"/>
      <c r="I20" s="309">
        <f t="shared" si="4"/>
        <v>0</v>
      </c>
      <c r="J20" s="310"/>
      <c r="K20" s="309"/>
      <c r="L20" s="308"/>
      <c r="M20" s="312"/>
      <c r="N20" s="309">
        <f t="shared" si="5"/>
        <v>0</v>
      </c>
      <c r="O20" s="310"/>
      <c r="P20" s="309"/>
      <c r="Q20" s="308"/>
      <c r="R20" s="312"/>
      <c r="S20" s="309">
        <f t="shared" si="3"/>
        <v>0</v>
      </c>
    </row>
    <row r="21" spans="1:19" x14ac:dyDescent="0.3">
      <c r="A21" s="411" t="s">
        <v>207</v>
      </c>
      <c r="B21" s="377" t="s">
        <v>12</v>
      </c>
      <c r="C21" s="313"/>
      <c r="D21" s="311"/>
      <c r="E21" s="310"/>
      <c r="F21" s="309"/>
      <c r="G21" s="308"/>
      <c r="H21" s="312"/>
      <c r="I21" s="309">
        <f>SUM(E21:H21)</f>
        <v>0</v>
      </c>
      <c r="J21" s="310"/>
      <c r="K21" s="309"/>
      <c r="L21" s="308"/>
      <c r="M21" s="312"/>
      <c r="N21" s="309">
        <f>SUM(J21:M21)</f>
        <v>0</v>
      </c>
      <c r="O21" s="310"/>
      <c r="P21" s="309"/>
      <c r="Q21" s="308"/>
      <c r="R21" s="312"/>
      <c r="S21" s="309">
        <f>SUM(O21:R21)</f>
        <v>0</v>
      </c>
    </row>
    <row r="22" spans="1:19" x14ac:dyDescent="0.3">
      <c r="A22" s="411" t="s">
        <v>208</v>
      </c>
      <c r="B22" s="377" t="s">
        <v>12</v>
      </c>
      <c r="C22" s="313"/>
      <c r="D22" s="311"/>
      <c r="E22" s="310"/>
      <c r="F22" s="309"/>
      <c r="G22" s="308"/>
      <c r="H22" s="312"/>
      <c r="I22" s="309">
        <f>SUM(E22:H22)</f>
        <v>0</v>
      </c>
      <c r="J22" s="310"/>
      <c r="K22" s="309"/>
      <c r="L22" s="308"/>
      <c r="M22" s="312"/>
      <c r="N22" s="309">
        <f>SUM(J22:M22)</f>
        <v>0</v>
      </c>
      <c r="O22" s="310"/>
      <c r="P22" s="309"/>
      <c r="Q22" s="308"/>
      <c r="R22" s="312"/>
      <c r="S22" s="309">
        <f>SUM(O22:R22)</f>
        <v>0</v>
      </c>
    </row>
    <row r="23" spans="1:19" ht="28.8" x14ac:dyDescent="0.3">
      <c r="A23" s="411" t="s">
        <v>209</v>
      </c>
      <c r="B23" s="377" t="s">
        <v>12</v>
      </c>
      <c r="C23" s="313"/>
      <c r="D23" s="311"/>
      <c r="E23" s="310"/>
      <c r="F23" s="309"/>
      <c r="G23" s="308"/>
      <c r="H23" s="312"/>
      <c r="I23" s="309">
        <f t="shared" ref="I23:I25" si="6">SUM(E23:H23)</f>
        <v>0</v>
      </c>
      <c r="J23" s="310"/>
      <c r="K23" s="309"/>
      <c r="L23" s="308"/>
      <c r="M23" s="312"/>
      <c r="N23" s="309">
        <f t="shared" ref="N23:N25" si="7">SUM(J23:M23)</f>
        <v>0</v>
      </c>
      <c r="O23" s="310"/>
      <c r="P23" s="309"/>
      <c r="Q23" s="308"/>
      <c r="R23" s="312"/>
      <c r="S23" s="309">
        <f t="shared" ref="S23:S25" si="8">SUM(O23:R23)</f>
        <v>0</v>
      </c>
    </row>
    <row r="24" spans="1:19" x14ac:dyDescent="0.3">
      <c r="A24" s="411" t="s">
        <v>210</v>
      </c>
      <c r="B24" s="377" t="s">
        <v>12</v>
      </c>
      <c r="C24" s="313"/>
      <c r="D24" s="311"/>
      <c r="E24" s="310"/>
      <c r="F24" s="309"/>
      <c r="G24" s="308"/>
      <c r="H24" s="312"/>
      <c r="I24" s="309">
        <f t="shared" si="6"/>
        <v>0</v>
      </c>
      <c r="J24" s="310"/>
      <c r="K24" s="309"/>
      <c r="L24" s="308"/>
      <c r="M24" s="312"/>
      <c r="N24" s="309">
        <f t="shared" si="7"/>
        <v>0</v>
      </c>
      <c r="O24" s="310"/>
      <c r="P24" s="309"/>
      <c r="Q24" s="308"/>
      <c r="R24" s="312"/>
      <c r="S24" s="309">
        <f t="shared" si="8"/>
        <v>0</v>
      </c>
    </row>
    <row r="25" spans="1:19" ht="28.8" x14ac:dyDescent="0.3">
      <c r="A25" s="411" t="s">
        <v>211</v>
      </c>
      <c r="B25" s="377" t="s">
        <v>12</v>
      </c>
      <c r="C25" s="313"/>
      <c r="D25" s="311"/>
      <c r="E25" s="310"/>
      <c r="F25" s="309"/>
      <c r="G25" s="308"/>
      <c r="H25" s="312"/>
      <c r="I25" s="309">
        <f t="shared" si="6"/>
        <v>0</v>
      </c>
      <c r="J25" s="310"/>
      <c r="K25" s="309"/>
      <c r="L25" s="308"/>
      <c r="M25" s="312"/>
      <c r="N25" s="309">
        <f t="shared" si="7"/>
        <v>0</v>
      </c>
      <c r="O25" s="310"/>
      <c r="P25" s="309"/>
      <c r="Q25" s="308"/>
      <c r="R25" s="312"/>
      <c r="S25" s="309">
        <f t="shared" si="8"/>
        <v>0</v>
      </c>
    </row>
    <row r="26" spans="1:19" x14ac:dyDescent="0.3">
      <c r="A26" s="412" t="s">
        <v>28</v>
      </c>
      <c r="B26" s="297"/>
      <c r="C26" s="311"/>
      <c r="D26" s="311"/>
      <c r="E26" s="310"/>
      <c r="F26" s="309"/>
      <c r="G26" s="308"/>
      <c r="H26" s="308"/>
      <c r="I26" s="307">
        <f>SUM(I10:I25)</f>
        <v>0</v>
      </c>
      <c r="J26" s="310"/>
      <c r="K26" s="309"/>
      <c r="L26" s="308"/>
      <c r="M26" s="308"/>
      <c r="N26" s="307">
        <f>SUM(N10:N25)</f>
        <v>0</v>
      </c>
      <c r="O26" s="310"/>
      <c r="P26" s="309"/>
      <c r="Q26" s="308"/>
      <c r="R26" s="308"/>
      <c r="S26" s="307">
        <f>SUM(S10:S25)</f>
        <v>0</v>
      </c>
    </row>
    <row r="27" spans="1:19" x14ac:dyDescent="0.3">
      <c r="A27" s="414" t="s">
        <v>30</v>
      </c>
      <c r="B27" s="298"/>
      <c r="C27" s="306"/>
      <c r="D27" s="306"/>
      <c r="E27" s="305"/>
      <c r="F27" s="303"/>
      <c r="G27" s="304"/>
      <c r="H27" s="304"/>
      <c r="I27" s="303"/>
      <c r="J27" s="305"/>
      <c r="K27" s="303"/>
      <c r="L27" s="304"/>
      <c r="M27" s="304"/>
      <c r="N27" s="303"/>
      <c r="O27" s="305"/>
      <c r="P27" s="303"/>
      <c r="Q27" s="304"/>
      <c r="R27" s="304"/>
      <c r="S27" s="303"/>
    </row>
    <row r="28" spans="1:19" s="400" customFormat="1" x14ac:dyDescent="0.3">
      <c r="A28" s="407" t="s">
        <v>212</v>
      </c>
      <c r="B28" s="395" t="s">
        <v>11</v>
      </c>
      <c r="C28" s="396"/>
      <c r="D28" s="396"/>
      <c r="E28" s="397"/>
      <c r="F28" s="398"/>
      <c r="G28" s="399"/>
      <c r="H28" s="399"/>
      <c r="I28" s="398">
        <f t="shared" ref="I28:I63" si="9">SUM(E28:H28)</f>
        <v>0</v>
      </c>
      <c r="J28" s="397"/>
      <c r="K28" s="398"/>
      <c r="L28" s="399"/>
      <c r="M28" s="399"/>
      <c r="N28" s="398">
        <f t="shared" ref="N28:N63" si="10">SUM(J28:M28)</f>
        <v>0</v>
      </c>
      <c r="O28" s="397"/>
      <c r="P28" s="398"/>
      <c r="Q28" s="399"/>
      <c r="R28" s="399"/>
      <c r="S28" s="398">
        <f t="shared" ref="S28:S32" si="11">SUM(O28:R28)</f>
        <v>0</v>
      </c>
    </row>
    <row r="29" spans="1:19" x14ac:dyDescent="0.3">
      <c r="A29" s="392" t="s">
        <v>42</v>
      </c>
      <c r="B29" s="377" t="s">
        <v>11</v>
      </c>
      <c r="C29" s="262"/>
      <c r="D29" s="302"/>
      <c r="E29" s="389">
        <f>SUM(0.25*D29)</f>
        <v>0</v>
      </c>
      <c r="F29" s="287"/>
      <c r="G29" s="256"/>
      <c r="H29" s="256"/>
      <c r="I29" s="287">
        <f t="shared" si="9"/>
        <v>0</v>
      </c>
      <c r="J29" s="389">
        <f>SUM(0.25*D29)</f>
        <v>0</v>
      </c>
      <c r="K29" s="287"/>
      <c r="L29" s="256"/>
      <c r="M29" s="256"/>
      <c r="N29" s="287">
        <f t="shared" si="10"/>
        <v>0</v>
      </c>
      <c r="O29" s="389">
        <f>SUM(0.25*D29)</f>
        <v>0</v>
      </c>
      <c r="P29" s="287"/>
      <c r="Q29" s="256"/>
      <c r="R29" s="256"/>
      <c r="S29" s="287">
        <f t="shared" si="11"/>
        <v>0</v>
      </c>
    </row>
    <row r="30" spans="1:19" x14ac:dyDescent="0.3">
      <c r="A30" s="392" t="s">
        <v>43</v>
      </c>
      <c r="B30" s="377" t="s">
        <v>11</v>
      </c>
      <c r="C30" s="262"/>
      <c r="D30" s="302"/>
      <c r="E30" s="389">
        <f>SUM(1*D30)</f>
        <v>0</v>
      </c>
      <c r="F30" s="287"/>
      <c r="G30" s="256"/>
      <c r="H30" s="256"/>
      <c r="I30" s="287">
        <f t="shared" si="9"/>
        <v>0</v>
      </c>
      <c r="J30" s="389">
        <f>SUM(1*D30)</f>
        <v>0</v>
      </c>
      <c r="K30" s="287"/>
      <c r="L30" s="256"/>
      <c r="M30" s="256"/>
      <c r="N30" s="287">
        <f t="shared" si="10"/>
        <v>0</v>
      </c>
      <c r="O30" s="389">
        <f>SUM(1*D30)</f>
        <v>0</v>
      </c>
      <c r="P30" s="287"/>
      <c r="Q30" s="256"/>
      <c r="R30" s="256"/>
      <c r="S30" s="287">
        <f t="shared" si="11"/>
        <v>0</v>
      </c>
    </row>
    <row r="31" spans="1:19" x14ac:dyDescent="0.3">
      <c r="A31" s="392" t="s">
        <v>44</v>
      </c>
      <c r="B31" s="377" t="s">
        <v>11</v>
      </c>
      <c r="C31" s="262" t="s">
        <v>7</v>
      </c>
      <c r="D31" s="302"/>
      <c r="E31" s="389">
        <f>SUM(10*D31)</f>
        <v>0</v>
      </c>
      <c r="F31" s="287"/>
      <c r="G31" s="256"/>
      <c r="H31" s="256"/>
      <c r="I31" s="287">
        <f t="shared" si="9"/>
        <v>0</v>
      </c>
      <c r="J31" s="389">
        <f>SUM(10*D31)</f>
        <v>0</v>
      </c>
      <c r="K31" s="287"/>
      <c r="L31" s="256"/>
      <c r="M31" s="256"/>
      <c r="N31" s="287">
        <f t="shared" si="10"/>
        <v>0</v>
      </c>
      <c r="O31" s="389">
        <f>SUM(10*D31)</f>
        <v>0</v>
      </c>
      <c r="P31" s="287"/>
      <c r="Q31" s="256"/>
      <c r="R31" s="256"/>
      <c r="S31" s="287">
        <f t="shared" si="11"/>
        <v>0</v>
      </c>
    </row>
    <row r="32" spans="1:19" x14ac:dyDescent="0.3">
      <c r="A32" s="392" t="s">
        <v>266</v>
      </c>
      <c r="B32" s="377" t="s">
        <v>11</v>
      </c>
      <c r="C32" s="262"/>
      <c r="D32" s="440"/>
      <c r="E32" s="376"/>
      <c r="F32" s="287"/>
      <c r="G32" s="256"/>
      <c r="H32" s="256"/>
      <c r="I32" s="287">
        <f t="shared" si="9"/>
        <v>0</v>
      </c>
      <c r="J32" s="376"/>
      <c r="K32" s="287"/>
      <c r="L32" s="256"/>
      <c r="M32" s="256"/>
      <c r="N32" s="287">
        <f t="shared" si="10"/>
        <v>0</v>
      </c>
      <c r="O32" s="376"/>
      <c r="P32" s="287"/>
      <c r="Q32" s="256"/>
      <c r="R32" s="256"/>
      <c r="S32" s="287">
        <f t="shared" si="11"/>
        <v>0</v>
      </c>
    </row>
    <row r="33" spans="1:19" s="400" customFormat="1" x14ac:dyDescent="0.3">
      <c r="A33" s="407" t="s">
        <v>213</v>
      </c>
      <c r="B33" s="395" t="s">
        <v>11</v>
      </c>
      <c r="C33" s="396"/>
      <c r="D33" s="396"/>
      <c r="E33" s="397"/>
      <c r="F33" s="398"/>
      <c r="G33" s="399"/>
      <c r="H33" s="399"/>
      <c r="I33" s="398">
        <f t="shared" si="9"/>
        <v>0</v>
      </c>
      <c r="J33" s="397"/>
      <c r="K33" s="398"/>
      <c r="L33" s="399"/>
      <c r="M33" s="399"/>
      <c r="N33" s="398">
        <f t="shared" si="10"/>
        <v>0</v>
      </c>
      <c r="O33" s="397"/>
      <c r="P33" s="398"/>
      <c r="Q33" s="399"/>
      <c r="R33" s="399"/>
      <c r="S33" s="398">
        <f t="shared" ref="S33:S37" si="12">SUM(O33:R33)</f>
        <v>0</v>
      </c>
    </row>
    <row r="34" spans="1:19" x14ac:dyDescent="0.3">
      <c r="A34" s="392" t="s">
        <v>42</v>
      </c>
      <c r="B34" s="377" t="s">
        <v>11</v>
      </c>
      <c r="C34" s="262"/>
      <c r="D34" s="302"/>
      <c r="E34" s="389">
        <f>SUM(0.25*D34)</f>
        <v>0</v>
      </c>
      <c r="F34" s="287"/>
      <c r="G34" s="256"/>
      <c r="H34" s="256"/>
      <c r="I34" s="287">
        <f t="shared" si="9"/>
        <v>0</v>
      </c>
      <c r="J34" s="389">
        <f>SUM(0.25*D34)</f>
        <v>0</v>
      </c>
      <c r="K34" s="287"/>
      <c r="L34" s="256"/>
      <c r="M34" s="256"/>
      <c r="N34" s="287">
        <f t="shared" si="10"/>
        <v>0</v>
      </c>
      <c r="O34" s="389">
        <f>SUM(0.25*D34)</f>
        <v>0</v>
      </c>
      <c r="P34" s="287"/>
      <c r="Q34" s="256"/>
      <c r="R34" s="256"/>
      <c r="S34" s="287">
        <f t="shared" si="12"/>
        <v>0</v>
      </c>
    </row>
    <row r="35" spans="1:19" x14ac:dyDescent="0.3">
      <c r="A35" s="392" t="s">
        <v>43</v>
      </c>
      <c r="B35" s="377" t="s">
        <v>11</v>
      </c>
      <c r="C35" s="262"/>
      <c r="D35" s="302"/>
      <c r="E35" s="389">
        <f>SUM(1*D35)</f>
        <v>0</v>
      </c>
      <c r="F35" s="287"/>
      <c r="G35" s="256"/>
      <c r="H35" s="256"/>
      <c r="I35" s="287">
        <f t="shared" si="9"/>
        <v>0</v>
      </c>
      <c r="J35" s="389">
        <f>SUM(1*D35)</f>
        <v>0</v>
      </c>
      <c r="K35" s="287"/>
      <c r="L35" s="256"/>
      <c r="M35" s="256"/>
      <c r="N35" s="287">
        <f t="shared" si="10"/>
        <v>0</v>
      </c>
      <c r="O35" s="389">
        <f>SUM(1*D35)</f>
        <v>0</v>
      </c>
      <c r="P35" s="287"/>
      <c r="Q35" s="256"/>
      <c r="R35" s="256"/>
      <c r="S35" s="287">
        <f t="shared" si="12"/>
        <v>0</v>
      </c>
    </row>
    <row r="36" spans="1:19" x14ac:dyDescent="0.3">
      <c r="A36" s="392" t="s">
        <v>44</v>
      </c>
      <c r="B36" s="377" t="s">
        <v>11</v>
      </c>
      <c r="C36" s="262"/>
      <c r="D36" s="302"/>
      <c r="E36" s="389">
        <f>SUM(10*D36)</f>
        <v>0</v>
      </c>
      <c r="F36" s="287"/>
      <c r="G36" s="256"/>
      <c r="H36" s="256"/>
      <c r="I36" s="287">
        <f t="shared" si="9"/>
        <v>0</v>
      </c>
      <c r="J36" s="389">
        <f>SUM(10*D36)</f>
        <v>0</v>
      </c>
      <c r="K36" s="287"/>
      <c r="L36" s="256"/>
      <c r="M36" s="256"/>
      <c r="N36" s="287">
        <f t="shared" si="10"/>
        <v>0</v>
      </c>
      <c r="O36" s="389">
        <f>SUM(10*D36)</f>
        <v>0</v>
      </c>
      <c r="P36" s="287"/>
      <c r="Q36" s="256"/>
      <c r="R36" s="256"/>
      <c r="S36" s="287">
        <f t="shared" si="12"/>
        <v>0</v>
      </c>
    </row>
    <row r="37" spans="1:19" x14ac:dyDescent="0.3">
      <c r="A37" s="392" t="s">
        <v>267</v>
      </c>
      <c r="B37" s="377" t="s">
        <v>11</v>
      </c>
      <c r="C37" s="262"/>
      <c r="D37" s="440"/>
      <c r="E37" s="376"/>
      <c r="F37" s="287"/>
      <c r="G37" s="256"/>
      <c r="H37" s="256"/>
      <c r="I37" s="287">
        <f t="shared" ref="I37" si="13">SUM(E37:H37)</f>
        <v>0</v>
      </c>
      <c r="J37" s="376"/>
      <c r="K37" s="287"/>
      <c r="L37" s="256"/>
      <c r="M37" s="256"/>
      <c r="N37" s="287">
        <f t="shared" si="10"/>
        <v>0</v>
      </c>
      <c r="O37" s="376"/>
      <c r="P37" s="287"/>
      <c r="Q37" s="256"/>
      <c r="R37" s="256"/>
      <c r="S37" s="287">
        <f t="shared" si="12"/>
        <v>0</v>
      </c>
    </row>
    <row r="38" spans="1:19" s="400" customFormat="1" x14ac:dyDescent="0.3">
      <c r="A38" s="407" t="s">
        <v>214</v>
      </c>
      <c r="B38" s="395" t="s">
        <v>11</v>
      </c>
      <c r="C38" s="396"/>
      <c r="D38" s="396"/>
      <c r="E38" s="397"/>
      <c r="F38" s="398"/>
      <c r="G38" s="399"/>
      <c r="H38" s="399"/>
      <c r="I38" s="398">
        <f t="shared" si="9"/>
        <v>0</v>
      </c>
      <c r="J38" s="397"/>
      <c r="K38" s="398"/>
      <c r="L38" s="399"/>
      <c r="M38" s="399"/>
      <c r="N38" s="398">
        <f t="shared" si="10"/>
        <v>0</v>
      </c>
      <c r="O38" s="397"/>
      <c r="P38" s="398"/>
      <c r="Q38" s="399"/>
      <c r="R38" s="399"/>
      <c r="S38" s="398">
        <f t="shared" ref="S38:S41" si="14">SUM(O38:R38)</f>
        <v>0</v>
      </c>
    </row>
    <row r="39" spans="1:19" x14ac:dyDescent="0.3">
      <c r="A39" s="392" t="s">
        <v>42</v>
      </c>
      <c r="B39" s="377" t="s">
        <v>11</v>
      </c>
      <c r="C39" s="262"/>
      <c r="D39" s="262"/>
      <c r="E39" s="389">
        <f>SUM(((1/6)*0.5)*D39)</f>
        <v>0</v>
      </c>
      <c r="F39" s="287"/>
      <c r="G39" s="256"/>
      <c r="H39" s="256"/>
      <c r="I39" s="287">
        <f t="shared" si="9"/>
        <v>0</v>
      </c>
      <c r="J39" s="389">
        <f>SUM(((1/6)*0.5)*D39)</f>
        <v>0</v>
      </c>
      <c r="K39" s="287"/>
      <c r="L39" s="256"/>
      <c r="M39" s="256"/>
      <c r="N39" s="287">
        <f t="shared" si="10"/>
        <v>0</v>
      </c>
      <c r="O39" s="389">
        <f>SUM(((1/6)*0.5)*D39)</f>
        <v>0</v>
      </c>
      <c r="P39" s="287"/>
      <c r="Q39" s="256"/>
      <c r="R39" s="256"/>
      <c r="S39" s="287">
        <f t="shared" si="14"/>
        <v>0</v>
      </c>
    </row>
    <row r="40" spans="1:19" x14ac:dyDescent="0.3">
      <c r="A40" s="392" t="s">
        <v>43</v>
      </c>
      <c r="B40" s="377" t="s">
        <v>11</v>
      </c>
      <c r="C40" s="262"/>
      <c r="D40" s="262"/>
      <c r="E40" s="389">
        <f>SUM((1.5*0.5)*D40)</f>
        <v>0</v>
      </c>
      <c r="F40" s="287"/>
      <c r="G40" s="256"/>
      <c r="H40" s="256"/>
      <c r="I40" s="287">
        <f t="shared" si="9"/>
        <v>0</v>
      </c>
      <c r="J40" s="389">
        <f>SUM((1.5*0.5)*D40)</f>
        <v>0</v>
      </c>
      <c r="K40" s="287"/>
      <c r="L40" s="256"/>
      <c r="M40" s="256"/>
      <c r="N40" s="287">
        <f t="shared" si="10"/>
        <v>0</v>
      </c>
      <c r="O40" s="389">
        <f>SUM((1.5*0.5)*D40)</f>
        <v>0</v>
      </c>
      <c r="P40" s="287"/>
      <c r="Q40" s="256"/>
      <c r="R40" s="256"/>
      <c r="S40" s="287">
        <f t="shared" si="14"/>
        <v>0</v>
      </c>
    </row>
    <row r="41" spans="1:19" x14ac:dyDescent="0.3">
      <c r="A41" s="392" t="s">
        <v>268</v>
      </c>
      <c r="B41" s="377" t="s">
        <v>11</v>
      </c>
      <c r="C41" s="262"/>
      <c r="D41" s="440"/>
      <c r="E41" s="376"/>
      <c r="F41" s="287"/>
      <c r="G41" s="256"/>
      <c r="H41" s="256"/>
      <c r="I41" s="287">
        <f t="shared" si="9"/>
        <v>0</v>
      </c>
      <c r="J41" s="376"/>
      <c r="K41" s="287"/>
      <c r="L41" s="256"/>
      <c r="M41" s="256"/>
      <c r="N41" s="287">
        <f t="shared" si="10"/>
        <v>0</v>
      </c>
      <c r="O41" s="376"/>
      <c r="P41" s="287"/>
      <c r="Q41" s="256"/>
      <c r="R41" s="256"/>
      <c r="S41" s="287">
        <f t="shared" si="14"/>
        <v>0</v>
      </c>
    </row>
    <row r="42" spans="1:19" s="400" customFormat="1" x14ac:dyDescent="0.3">
      <c r="A42" s="407" t="s">
        <v>215</v>
      </c>
      <c r="B42" s="395" t="s">
        <v>11</v>
      </c>
      <c r="C42" s="396"/>
      <c r="D42" s="396"/>
      <c r="E42" s="397"/>
      <c r="F42" s="398"/>
      <c r="G42" s="399"/>
      <c r="H42" s="399"/>
      <c r="I42" s="398">
        <f t="shared" ref="I42:I48" si="15">SUM(E42:H42)</f>
        <v>0</v>
      </c>
      <c r="J42" s="397"/>
      <c r="K42" s="398"/>
      <c r="L42" s="399"/>
      <c r="M42" s="399"/>
      <c r="N42" s="398">
        <f t="shared" ref="N42:N49" si="16">SUM(J42:M42)</f>
        <v>0</v>
      </c>
      <c r="O42" s="397"/>
      <c r="P42" s="398"/>
      <c r="Q42" s="399"/>
      <c r="R42" s="399"/>
      <c r="S42" s="398">
        <f t="shared" ref="S42:S45" si="17">SUM(O42:R42)</f>
        <v>0</v>
      </c>
    </row>
    <row r="43" spans="1:19" x14ac:dyDescent="0.3">
      <c r="A43" s="392" t="s">
        <v>46</v>
      </c>
      <c r="B43" s="377" t="s">
        <v>11</v>
      </c>
      <c r="C43" s="262"/>
      <c r="D43" s="262"/>
      <c r="E43" s="389">
        <f>SUM(((1/5)*1)*D43)</f>
        <v>0</v>
      </c>
      <c r="F43" s="287"/>
      <c r="G43" s="256"/>
      <c r="H43" s="256"/>
      <c r="I43" s="287">
        <f t="shared" si="15"/>
        <v>0</v>
      </c>
      <c r="J43" s="389">
        <f>SUM(((1/5)*1)*D43)</f>
        <v>0</v>
      </c>
      <c r="K43" s="287"/>
      <c r="L43" s="256"/>
      <c r="M43" s="256"/>
      <c r="N43" s="287">
        <f t="shared" si="16"/>
        <v>0</v>
      </c>
      <c r="O43" s="389">
        <f>SUM(((1/5)*1)*D43)</f>
        <v>0</v>
      </c>
      <c r="P43" s="287"/>
      <c r="Q43" s="256"/>
      <c r="R43" s="256"/>
      <c r="S43" s="287">
        <f t="shared" si="17"/>
        <v>0</v>
      </c>
    </row>
    <row r="44" spans="1:19" x14ac:dyDescent="0.3">
      <c r="A44" s="392" t="s">
        <v>47</v>
      </c>
      <c r="B44" s="377" t="s">
        <v>11</v>
      </c>
      <c r="C44" s="262"/>
      <c r="D44" s="262"/>
      <c r="E44" s="389">
        <f>SUM(((1/10)*1)*D44)</f>
        <v>0</v>
      </c>
      <c r="F44" s="287"/>
      <c r="G44" s="256"/>
      <c r="H44" s="256"/>
      <c r="I44" s="287">
        <f t="shared" si="15"/>
        <v>0</v>
      </c>
      <c r="J44" s="389">
        <f>SUM(((1/10)*1)*D44)</f>
        <v>0</v>
      </c>
      <c r="K44" s="287"/>
      <c r="L44" s="256"/>
      <c r="M44" s="256"/>
      <c r="N44" s="287">
        <f t="shared" si="16"/>
        <v>0</v>
      </c>
      <c r="O44" s="389">
        <f>SUM(((1/10)*1)*D44)</f>
        <v>0</v>
      </c>
      <c r="P44" s="287"/>
      <c r="Q44" s="256"/>
      <c r="R44" s="256"/>
      <c r="S44" s="287">
        <f t="shared" si="17"/>
        <v>0</v>
      </c>
    </row>
    <row r="45" spans="1:19" x14ac:dyDescent="0.3">
      <c r="A45" s="392" t="s">
        <v>269</v>
      </c>
      <c r="B45" s="377" t="s">
        <v>11</v>
      </c>
      <c r="C45" s="262"/>
      <c r="D45" s="440"/>
      <c r="E45" s="376"/>
      <c r="F45" s="287"/>
      <c r="G45" s="256"/>
      <c r="H45" s="256"/>
      <c r="I45" s="287">
        <f t="shared" ref="I45" si="18">SUM(E45:H45)</f>
        <v>0</v>
      </c>
      <c r="J45" s="376"/>
      <c r="K45" s="287"/>
      <c r="L45" s="256"/>
      <c r="M45" s="256"/>
      <c r="N45" s="287">
        <f t="shared" si="16"/>
        <v>0</v>
      </c>
      <c r="O45" s="376"/>
      <c r="P45" s="287"/>
      <c r="Q45" s="256"/>
      <c r="R45" s="256"/>
      <c r="S45" s="287">
        <f t="shared" si="17"/>
        <v>0</v>
      </c>
    </row>
    <row r="46" spans="1:19" s="405" customFormat="1" ht="28.8" x14ac:dyDescent="0.3">
      <c r="A46" s="415" t="s">
        <v>216</v>
      </c>
      <c r="B46" s="395" t="s">
        <v>11</v>
      </c>
      <c r="C46" s="401"/>
      <c r="D46" s="401"/>
      <c r="E46" s="402"/>
      <c r="F46" s="403"/>
      <c r="G46" s="404"/>
      <c r="H46" s="404"/>
      <c r="I46" s="403">
        <f t="shared" si="15"/>
        <v>0</v>
      </c>
      <c r="J46" s="402"/>
      <c r="K46" s="403"/>
      <c r="L46" s="404"/>
      <c r="M46" s="404"/>
      <c r="N46" s="403">
        <f t="shared" si="16"/>
        <v>0</v>
      </c>
      <c r="O46" s="402"/>
      <c r="P46" s="403"/>
      <c r="Q46" s="404"/>
      <c r="R46" s="404"/>
      <c r="S46" s="403">
        <f t="shared" ref="S46:S49" si="19">SUM(O46:R46)</f>
        <v>0</v>
      </c>
    </row>
    <row r="47" spans="1:19" x14ac:dyDescent="0.3">
      <c r="A47" s="392" t="s">
        <v>42</v>
      </c>
      <c r="B47" s="377" t="s">
        <v>11</v>
      </c>
      <c r="C47" s="262"/>
      <c r="D47" s="262"/>
      <c r="E47" s="389">
        <f>SUM((0.5*0.5)*D47)</f>
        <v>0</v>
      </c>
      <c r="F47" s="287"/>
      <c r="G47" s="256"/>
      <c r="H47" s="256"/>
      <c r="I47" s="287">
        <f t="shared" si="15"/>
        <v>0</v>
      </c>
      <c r="J47" s="389">
        <f>SUM((0.5*0.5)*D47)</f>
        <v>0</v>
      </c>
      <c r="K47" s="287"/>
      <c r="L47" s="256"/>
      <c r="M47" s="256"/>
      <c r="N47" s="287">
        <f t="shared" si="16"/>
        <v>0</v>
      </c>
      <c r="O47" s="389">
        <f>SUM((0.5*0.5)*D47)</f>
        <v>0</v>
      </c>
      <c r="P47" s="287"/>
      <c r="Q47" s="256"/>
      <c r="R47" s="256"/>
      <c r="S47" s="287">
        <f t="shared" si="19"/>
        <v>0</v>
      </c>
    </row>
    <row r="48" spans="1:19" x14ac:dyDescent="0.3">
      <c r="A48" s="392" t="s">
        <v>43</v>
      </c>
      <c r="B48" s="377" t="s">
        <v>11</v>
      </c>
      <c r="C48" s="262"/>
      <c r="D48" s="262"/>
      <c r="E48" s="389">
        <f>SUM((2*0.5)*D48)</f>
        <v>0</v>
      </c>
      <c r="F48" s="287"/>
      <c r="G48" s="256"/>
      <c r="H48" s="256"/>
      <c r="I48" s="287">
        <f t="shared" si="15"/>
        <v>0</v>
      </c>
      <c r="J48" s="389">
        <f>SUM((2*0.5)*D48)</f>
        <v>0</v>
      </c>
      <c r="K48" s="287"/>
      <c r="L48" s="256"/>
      <c r="M48" s="256"/>
      <c r="N48" s="287">
        <f t="shared" si="16"/>
        <v>0</v>
      </c>
      <c r="O48" s="389">
        <f>SUM((2*0.5)*D48)</f>
        <v>0</v>
      </c>
      <c r="P48" s="287"/>
      <c r="Q48" s="256"/>
      <c r="R48" s="256"/>
      <c r="S48" s="287">
        <f t="shared" si="19"/>
        <v>0</v>
      </c>
    </row>
    <row r="49" spans="1:19" x14ac:dyDescent="0.3">
      <c r="A49" s="392" t="s">
        <v>270</v>
      </c>
      <c r="B49" s="377" t="s">
        <v>11</v>
      </c>
      <c r="C49" s="262"/>
      <c r="D49" s="440"/>
      <c r="E49" s="376"/>
      <c r="F49" s="287"/>
      <c r="G49" s="256"/>
      <c r="H49" s="256"/>
      <c r="I49" s="287">
        <f t="shared" ref="I49" si="20">SUM(E49:H49)</f>
        <v>0</v>
      </c>
      <c r="J49" s="376"/>
      <c r="K49" s="287"/>
      <c r="L49" s="256"/>
      <c r="M49" s="256"/>
      <c r="N49" s="287">
        <f t="shared" si="16"/>
        <v>0</v>
      </c>
      <c r="O49" s="376"/>
      <c r="P49" s="287"/>
      <c r="Q49" s="256"/>
      <c r="R49" s="256"/>
      <c r="S49" s="287">
        <f t="shared" si="19"/>
        <v>0</v>
      </c>
    </row>
    <row r="50" spans="1:19" s="400" customFormat="1" x14ac:dyDescent="0.3">
      <c r="A50" s="407" t="s">
        <v>217</v>
      </c>
      <c r="B50" s="395" t="s">
        <v>11</v>
      </c>
      <c r="C50" s="396"/>
      <c r="D50" s="396"/>
      <c r="E50" s="397"/>
      <c r="F50" s="398"/>
      <c r="G50" s="399"/>
      <c r="H50" s="399"/>
      <c r="I50" s="398">
        <f t="shared" si="9"/>
        <v>0</v>
      </c>
      <c r="J50" s="397"/>
      <c r="K50" s="398"/>
      <c r="L50" s="399"/>
      <c r="M50" s="399"/>
      <c r="N50" s="398">
        <f t="shared" si="10"/>
        <v>0</v>
      </c>
      <c r="O50" s="397"/>
      <c r="P50" s="398"/>
      <c r="Q50" s="399"/>
      <c r="R50" s="399"/>
      <c r="S50" s="398">
        <f t="shared" ref="S50:S53" si="21">SUM(O50:R50)</f>
        <v>0</v>
      </c>
    </row>
    <row r="51" spans="1:19" x14ac:dyDescent="0.3">
      <c r="A51" s="392" t="s">
        <v>42</v>
      </c>
      <c r="B51" s="377" t="s">
        <v>11</v>
      </c>
      <c r="C51" s="262"/>
      <c r="D51" s="262"/>
      <c r="E51" s="389">
        <f>SUM(((1/3)*0.5)*D51)</f>
        <v>0</v>
      </c>
      <c r="F51" s="287"/>
      <c r="G51" s="256"/>
      <c r="H51" s="256"/>
      <c r="I51" s="287">
        <f t="shared" si="9"/>
        <v>0</v>
      </c>
      <c r="J51" s="389">
        <f>SUM(((1/3)*0.5)*D51)</f>
        <v>0</v>
      </c>
      <c r="K51" s="287"/>
      <c r="L51" s="256"/>
      <c r="M51" s="256"/>
      <c r="N51" s="287">
        <f t="shared" si="10"/>
        <v>0</v>
      </c>
      <c r="O51" s="389">
        <f>SUM(((1/3)*0.5)*D51)</f>
        <v>0</v>
      </c>
      <c r="P51" s="287"/>
      <c r="Q51" s="256"/>
      <c r="R51" s="256"/>
      <c r="S51" s="287">
        <f t="shared" si="21"/>
        <v>0</v>
      </c>
    </row>
    <row r="52" spans="1:19" x14ac:dyDescent="0.3">
      <c r="A52" s="392" t="s">
        <v>43</v>
      </c>
      <c r="B52" s="377" t="s">
        <v>11</v>
      </c>
      <c r="C52" s="262"/>
      <c r="D52" s="262"/>
      <c r="E52" s="389">
        <f>SUM((1.5*0.5)*D52)</f>
        <v>0</v>
      </c>
      <c r="F52" s="287"/>
      <c r="G52" s="256"/>
      <c r="H52" s="256"/>
      <c r="I52" s="287">
        <f t="shared" si="9"/>
        <v>0</v>
      </c>
      <c r="J52" s="389">
        <f>SUM((1.5*0.5)*D52)</f>
        <v>0</v>
      </c>
      <c r="K52" s="287"/>
      <c r="L52" s="256"/>
      <c r="M52" s="256"/>
      <c r="N52" s="287">
        <f t="shared" si="10"/>
        <v>0</v>
      </c>
      <c r="O52" s="389">
        <f>SUM((1.5*0.5)*D52)</f>
        <v>0</v>
      </c>
      <c r="P52" s="287"/>
      <c r="Q52" s="256"/>
      <c r="R52" s="256"/>
      <c r="S52" s="287">
        <f t="shared" si="21"/>
        <v>0</v>
      </c>
    </row>
    <row r="53" spans="1:19" x14ac:dyDescent="0.3">
      <c r="A53" s="392" t="s">
        <v>271</v>
      </c>
      <c r="B53" s="377" t="s">
        <v>11</v>
      </c>
      <c r="C53" s="262"/>
      <c r="D53" s="440"/>
      <c r="E53" s="376"/>
      <c r="F53" s="287"/>
      <c r="G53" s="256"/>
      <c r="H53" s="256"/>
      <c r="I53" s="287">
        <f t="shared" si="9"/>
        <v>0</v>
      </c>
      <c r="J53" s="376"/>
      <c r="K53" s="287"/>
      <c r="L53" s="256"/>
      <c r="M53" s="256"/>
      <c r="N53" s="287">
        <f t="shared" si="10"/>
        <v>0</v>
      </c>
      <c r="O53" s="376"/>
      <c r="P53" s="287"/>
      <c r="Q53" s="256"/>
      <c r="R53" s="256"/>
      <c r="S53" s="287">
        <f t="shared" si="21"/>
        <v>0</v>
      </c>
    </row>
    <row r="54" spans="1:19" s="400" customFormat="1" ht="28.8" x14ac:dyDescent="0.3">
      <c r="A54" s="407" t="s">
        <v>218</v>
      </c>
      <c r="B54" s="395" t="s">
        <v>11</v>
      </c>
      <c r="C54" s="396"/>
      <c r="D54" s="396"/>
      <c r="E54" s="397"/>
      <c r="F54" s="398"/>
      <c r="G54" s="399"/>
      <c r="H54" s="399"/>
      <c r="I54" s="398">
        <f t="shared" si="9"/>
        <v>0</v>
      </c>
      <c r="J54" s="397"/>
      <c r="K54" s="398"/>
      <c r="L54" s="399"/>
      <c r="M54" s="399"/>
      <c r="N54" s="398">
        <f t="shared" si="10"/>
        <v>0</v>
      </c>
      <c r="O54" s="397"/>
      <c r="P54" s="398"/>
      <c r="Q54" s="399"/>
      <c r="R54" s="399"/>
      <c r="S54" s="398">
        <f t="shared" ref="S54:S57" si="22">SUM(O54:R54)</f>
        <v>0</v>
      </c>
    </row>
    <row r="55" spans="1:19" x14ac:dyDescent="0.3">
      <c r="A55" s="392" t="s">
        <v>42</v>
      </c>
      <c r="B55" s="377" t="s">
        <v>11</v>
      </c>
      <c r="C55" s="262"/>
      <c r="D55" s="262"/>
      <c r="E55" s="389">
        <f>SUM((0.5*0.5)*D55)</f>
        <v>0</v>
      </c>
      <c r="F55" s="287"/>
      <c r="G55" s="256"/>
      <c r="H55" s="256"/>
      <c r="I55" s="287">
        <f t="shared" si="9"/>
        <v>0</v>
      </c>
      <c r="J55" s="389">
        <f>SUM((0.5*0.5)*D55)</f>
        <v>0</v>
      </c>
      <c r="K55" s="287"/>
      <c r="L55" s="256"/>
      <c r="M55" s="256"/>
      <c r="N55" s="287">
        <f t="shared" si="10"/>
        <v>0</v>
      </c>
      <c r="O55" s="389">
        <f>SUM((0.5*0.5)*D55)</f>
        <v>0</v>
      </c>
      <c r="P55" s="287"/>
      <c r="Q55" s="256"/>
      <c r="R55" s="256"/>
      <c r="S55" s="287">
        <f t="shared" si="22"/>
        <v>0</v>
      </c>
    </row>
    <row r="56" spans="1:19" x14ac:dyDescent="0.3">
      <c r="A56" s="392" t="s">
        <v>43</v>
      </c>
      <c r="B56" s="377" t="s">
        <v>11</v>
      </c>
      <c r="C56" s="262"/>
      <c r="D56" s="262"/>
      <c r="E56" s="389">
        <f>SUM((2*0.5)*D56)</f>
        <v>0</v>
      </c>
      <c r="F56" s="287"/>
      <c r="G56" s="256"/>
      <c r="H56" s="256"/>
      <c r="I56" s="287">
        <f t="shared" si="9"/>
        <v>0</v>
      </c>
      <c r="J56" s="389">
        <f>SUM((2*0.5)*D56)</f>
        <v>0</v>
      </c>
      <c r="K56" s="287"/>
      <c r="L56" s="256"/>
      <c r="M56" s="256"/>
      <c r="N56" s="287">
        <f t="shared" si="10"/>
        <v>0</v>
      </c>
      <c r="O56" s="389">
        <f>SUM((2*0.5)*D56)</f>
        <v>0</v>
      </c>
      <c r="P56" s="287"/>
      <c r="Q56" s="256"/>
      <c r="R56" s="256"/>
      <c r="S56" s="287">
        <f t="shared" si="22"/>
        <v>0</v>
      </c>
    </row>
    <row r="57" spans="1:19" ht="28.8" x14ac:dyDescent="0.3">
      <c r="A57" s="392" t="s">
        <v>272</v>
      </c>
      <c r="B57" s="377" t="s">
        <v>11</v>
      </c>
      <c r="C57" s="262"/>
      <c r="D57" s="440"/>
      <c r="E57" s="376"/>
      <c r="F57" s="287"/>
      <c r="G57" s="256"/>
      <c r="H57" s="256"/>
      <c r="I57" s="287">
        <f t="shared" ref="I57" si="23">SUM(E57:H57)</f>
        <v>0</v>
      </c>
      <c r="J57" s="376"/>
      <c r="K57" s="287"/>
      <c r="L57" s="256"/>
      <c r="M57" s="256"/>
      <c r="N57" s="287">
        <f t="shared" si="10"/>
        <v>0</v>
      </c>
      <c r="O57" s="376"/>
      <c r="P57" s="287"/>
      <c r="Q57" s="256"/>
      <c r="R57" s="256"/>
      <c r="S57" s="287">
        <f t="shared" si="22"/>
        <v>0</v>
      </c>
    </row>
    <row r="58" spans="1:19" x14ac:dyDescent="0.3">
      <c r="A58" s="374" t="s">
        <v>224</v>
      </c>
      <c r="B58" s="378" t="s">
        <v>12</v>
      </c>
      <c r="C58" s="272"/>
      <c r="D58" s="270"/>
      <c r="E58" s="289"/>
      <c r="F58" s="256"/>
      <c r="G58" s="284" t="s">
        <v>300</v>
      </c>
      <c r="H58" s="256"/>
      <c r="I58" s="287">
        <f>SUM(E58:H58)</f>
        <v>0</v>
      </c>
      <c r="J58" s="289"/>
      <c r="K58" s="256"/>
      <c r="L58" s="284" t="s">
        <v>300</v>
      </c>
      <c r="M58" s="256"/>
      <c r="N58" s="287">
        <f>SUM(J58:M58)</f>
        <v>0</v>
      </c>
      <c r="O58" s="289"/>
      <c r="P58" s="256"/>
      <c r="Q58" s="284" t="s">
        <v>13</v>
      </c>
      <c r="R58" s="256"/>
      <c r="S58" s="287">
        <f>SUM(O58:R58)</f>
        <v>0</v>
      </c>
    </row>
    <row r="59" spans="1:19" x14ac:dyDescent="0.3">
      <c r="A59" s="416" t="s">
        <v>219</v>
      </c>
      <c r="B59" s="378" t="s">
        <v>12</v>
      </c>
      <c r="C59" s="272"/>
      <c r="D59" s="270"/>
      <c r="E59" s="289" t="s">
        <v>7</v>
      </c>
      <c r="F59" s="256"/>
      <c r="G59" s="284"/>
      <c r="H59" s="256"/>
      <c r="I59" s="287">
        <f t="shared" si="9"/>
        <v>0</v>
      </c>
      <c r="J59" s="289" t="s">
        <v>7</v>
      </c>
      <c r="K59" s="256"/>
      <c r="L59" s="284"/>
      <c r="M59" s="256"/>
      <c r="N59" s="287">
        <f t="shared" si="10"/>
        <v>0</v>
      </c>
      <c r="O59" s="289" t="s">
        <v>7</v>
      </c>
      <c r="P59" s="256"/>
      <c r="Q59" s="284"/>
      <c r="R59" s="256"/>
      <c r="S59" s="287">
        <f t="shared" ref="S59:S63" si="24">SUM(O59:R59)</f>
        <v>0</v>
      </c>
    </row>
    <row r="60" spans="1:19" x14ac:dyDescent="0.3">
      <c r="A60" s="374" t="s">
        <v>220</v>
      </c>
      <c r="B60" s="378" t="s">
        <v>12</v>
      </c>
      <c r="C60" s="272"/>
      <c r="D60" s="270"/>
      <c r="E60" s="289"/>
      <c r="F60" s="256"/>
      <c r="G60" s="284" t="s">
        <v>49</v>
      </c>
      <c r="H60" s="256"/>
      <c r="I60" s="287">
        <f t="shared" si="9"/>
        <v>0</v>
      </c>
      <c r="J60" s="289"/>
      <c r="K60" s="256"/>
      <c r="L60" s="284" t="s">
        <v>49</v>
      </c>
      <c r="M60" s="256"/>
      <c r="N60" s="287">
        <f t="shared" si="10"/>
        <v>0</v>
      </c>
      <c r="O60" s="289"/>
      <c r="P60" s="256"/>
      <c r="Q60" s="284" t="s">
        <v>49</v>
      </c>
      <c r="R60" s="256"/>
      <c r="S60" s="287">
        <f t="shared" si="24"/>
        <v>0</v>
      </c>
    </row>
    <row r="61" spans="1:19" x14ac:dyDescent="0.3">
      <c r="A61" s="374" t="s">
        <v>221</v>
      </c>
      <c r="B61" s="378" t="s">
        <v>12</v>
      </c>
      <c r="C61" s="272"/>
      <c r="D61" s="270"/>
      <c r="E61" s="289"/>
      <c r="F61" s="256"/>
      <c r="G61" s="284"/>
      <c r="H61" s="256"/>
      <c r="I61" s="287">
        <f t="shared" si="9"/>
        <v>0</v>
      </c>
      <c r="J61" s="289"/>
      <c r="K61" s="256"/>
      <c r="L61" s="284"/>
      <c r="M61" s="256"/>
      <c r="N61" s="287">
        <f t="shared" si="10"/>
        <v>0</v>
      </c>
      <c r="O61" s="289"/>
      <c r="P61" s="256"/>
      <c r="Q61" s="284"/>
      <c r="R61" s="256"/>
      <c r="S61" s="287">
        <f t="shared" si="24"/>
        <v>0</v>
      </c>
    </row>
    <row r="62" spans="1:19" x14ac:dyDescent="0.3">
      <c r="A62" s="374" t="s">
        <v>222</v>
      </c>
      <c r="B62" s="378" t="s">
        <v>12</v>
      </c>
      <c r="C62" s="272"/>
      <c r="D62" s="270"/>
      <c r="E62" s="289"/>
      <c r="F62" s="256"/>
      <c r="G62" s="284"/>
      <c r="H62" s="256"/>
      <c r="I62" s="287">
        <f t="shared" si="9"/>
        <v>0</v>
      </c>
      <c r="J62" s="289"/>
      <c r="K62" s="256"/>
      <c r="L62" s="284"/>
      <c r="M62" s="256"/>
      <c r="N62" s="287">
        <f t="shared" si="10"/>
        <v>0</v>
      </c>
      <c r="O62" s="289"/>
      <c r="P62" s="256"/>
      <c r="Q62" s="284"/>
      <c r="R62" s="256"/>
      <c r="S62" s="287">
        <f t="shared" si="24"/>
        <v>0</v>
      </c>
    </row>
    <row r="63" spans="1:19" ht="28.8" x14ac:dyDescent="0.3">
      <c r="A63" s="375" t="s">
        <v>223</v>
      </c>
      <c r="B63" s="378" t="s">
        <v>11</v>
      </c>
      <c r="C63" s="272"/>
      <c r="D63" s="270"/>
      <c r="E63" s="289"/>
      <c r="F63" s="256"/>
      <c r="G63" s="284"/>
      <c r="H63" s="256"/>
      <c r="I63" s="287">
        <f t="shared" si="9"/>
        <v>0</v>
      </c>
      <c r="J63" s="289"/>
      <c r="K63" s="256"/>
      <c r="L63" s="284"/>
      <c r="M63" s="256"/>
      <c r="N63" s="287">
        <f t="shared" si="10"/>
        <v>0</v>
      </c>
      <c r="O63" s="289"/>
      <c r="P63" s="256"/>
      <c r="Q63" s="284"/>
      <c r="R63" s="256"/>
      <c r="S63" s="287">
        <f t="shared" si="24"/>
        <v>0</v>
      </c>
    </row>
    <row r="64" spans="1:19" x14ac:dyDescent="0.3">
      <c r="A64" s="301" t="s">
        <v>28</v>
      </c>
      <c r="B64" s="259"/>
      <c r="C64" s="258"/>
      <c r="D64" s="258"/>
      <c r="E64" s="289"/>
      <c r="F64" s="256"/>
      <c r="G64" s="256"/>
      <c r="H64" s="256"/>
      <c r="I64" s="255">
        <f>SUM(I28:I63)</f>
        <v>0</v>
      </c>
      <c r="J64" s="289"/>
      <c r="K64" s="256"/>
      <c r="L64" s="256"/>
      <c r="M64" s="256"/>
      <c r="N64" s="255">
        <f>SUM(N28:N63)</f>
        <v>0</v>
      </c>
      <c r="O64" s="289"/>
      <c r="P64" s="256"/>
      <c r="Q64" s="256"/>
      <c r="R64" s="256"/>
      <c r="S64" s="255">
        <f>SUM(S28:S63)</f>
        <v>0</v>
      </c>
    </row>
    <row r="65" spans="1:19" x14ac:dyDescent="0.3">
      <c r="A65" s="417" t="s">
        <v>31</v>
      </c>
      <c r="B65" s="300"/>
      <c r="C65" s="277"/>
      <c r="D65" s="277"/>
      <c r="E65" s="299"/>
      <c r="F65" s="275"/>
      <c r="G65" s="275"/>
      <c r="H65" s="275"/>
      <c r="I65" s="274"/>
      <c r="J65" s="299"/>
      <c r="K65" s="275"/>
      <c r="L65" s="275"/>
      <c r="M65" s="275"/>
      <c r="N65" s="274"/>
      <c r="O65" s="299"/>
      <c r="P65" s="275"/>
      <c r="Q65" s="275"/>
      <c r="R65" s="275"/>
      <c r="S65" s="274"/>
    </row>
    <row r="66" spans="1:19" x14ac:dyDescent="0.3">
      <c r="A66" s="418" t="s">
        <v>273</v>
      </c>
      <c r="B66" s="298"/>
      <c r="C66" s="267"/>
      <c r="D66" s="267"/>
      <c r="E66" s="293"/>
      <c r="F66" s="265"/>
      <c r="G66" s="264"/>
      <c r="H66" s="265"/>
      <c r="I66" s="264"/>
      <c r="J66" s="293"/>
      <c r="K66" s="265"/>
      <c r="L66" s="264"/>
      <c r="M66" s="265"/>
      <c r="N66" s="264"/>
      <c r="O66" s="293"/>
      <c r="P66" s="265"/>
      <c r="Q66" s="264"/>
      <c r="R66" s="265"/>
      <c r="S66" s="264"/>
    </row>
    <row r="67" spans="1:19" x14ac:dyDescent="0.3">
      <c r="A67" s="419" t="s">
        <v>274</v>
      </c>
      <c r="B67" s="377" t="s">
        <v>12</v>
      </c>
      <c r="C67" s="262"/>
      <c r="D67" s="295"/>
      <c r="E67" s="289"/>
      <c r="F67" s="256"/>
      <c r="G67" s="256"/>
      <c r="H67" s="269">
        <f>SUM(D67*5)</f>
        <v>0</v>
      </c>
      <c r="I67" s="287">
        <f>SUM(E67:H67)</f>
        <v>0</v>
      </c>
      <c r="J67" s="289"/>
      <c r="K67" s="256"/>
      <c r="L67" s="256"/>
      <c r="M67" s="269">
        <f>SUM(D67*5)</f>
        <v>0</v>
      </c>
      <c r="N67" s="287">
        <f>SUM(J67:M67)</f>
        <v>0</v>
      </c>
      <c r="O67" s="289"/>
      <c r="P67" s="256"/>
      <c r="Q67" s="256"/>
      <c r="R67" s="269">
        <f>SUM(D67*5)</f>
        <v>0</v>
      </c>
      <c r="S67" s="287">
        <f>SUM(O67:R67)</f>
        <v>0</v>
      </c>
    </row>
    <row r="68" spans="1:19" ht="28.8" x14ac:dyDescent="0.3">
      <c r="A68" s="406" t="s">
        <v>276</v>
      </c>
      <c r="B68" s="268"/>
      <c r="C68" s="294"/>
      <c r="D68" s="294"/>
      <c r="E68" s="293"/>
      <c r="F68" s="265"/>
      <c r="G68" s="265"/>
      <c r="H68" s="265"/>
      <c r="I68" s="264"/>
      <c r="J68" s="293"/>
      <c r="K68" s="265"/>
      <c r="L68" s="265"/>
      <c r="M68" s="265"/>
      <c r="N68" s="264"/>
      <c r="O68" s="293"/>
      <c r="P68" s="265"/>
      <c r="Q68" s="265"/>
      <c r="R68" s="265"/>
      <c r="S68" s="264"/>
    </row>
    <row r="69" spans="1:19" x14ac:dyDescent="0.3">
      <c r="A69" s="420" t="s">
        <v>27</v>
      </c>
      <c r="B69" s="377" t="s">
        <v>11</v>
      </c>
      <c r="C69" s="262"/>
      <c r="D69" s="258"/>
      <c r="E69" s="289"/>
      <c r="F69" s="256"/>
      <c r="G69" s="256"/>
      <c r="H69" s="284"/>
      <c r="I69" s="287">
        <f>SUM(E69:H69)</f>
        <v>0</v>
      </c>
      <c r="J69" s="289"/>
      <c r="K69" s="256"/>
      <c r="L69" s="256"/>
      <c r="M69" s="284"/>
      <c r="N69" s="287">
        <f>SUM(J69:M69)</f>
        <v>0</v>
      </c>
      <c r="O69" s="289"/>
      <c r="P69" s="256"/>
      <c r="Q69" s="256"/>
      <c r="R69" s="284"/>
      <c r="S69" s="287">
        <f>SUM(O69:R69)</f>
        <v>0</v>
      </c>
    </row>
    <row r="70" spans="1:19" x14ac:dyDescent="0.3">
      <c r="A70" s="419" t="s">
        <v>14</v>
      </c>
      <c r="B70" s="377" t="s">
        <v>12</v>
      </c>
      <c r="C70" s="262"/>
      <c r="D70" s="258"/>
      <c r="E70" s="289"/>
      <c r="F70" s="256"/>
      <c r="G70" s="256"/>
      <c r="H70" s="284"/>
      <c r="I70" s="287">
        <f>SUM(E70:H70)</f>
        <v>0</v>
      </c>
      <c r="J70" s="289"/>
      <c r="K70" s="256"/>
      <c r="L70" s="256"/>
      <c r="M70" s="284"/>
      <c r="N70" s="287">
        <f>SUM(J70:M70)</f>
        <v>0</v>
      </c>
      <c r="O70" s="289"/>
      <c r="P70" s="256"/>
      <c r="Q70" s="256"/>
      <c r="R70" s="284"/>
      <c r="S70" s="287">
        <f>SUM(O70:R70)</f>
        <v>0</v>
      </c>
    </row>
    <row r="71" spans="1:19" ht="28.8" x14ac:dyDescent="0.3">
      <c r="A71" s="406" t="s">
        <v>275</v>
      </c>
      <c r="B71" s="268"/>
      <c r="C71" s="294"/>
      <c r="D71" s="294"/>
      <c r="E71" s="293"/>
      <c r="F71" s="265"/>
      <c r="G71" s="265"/>
      <c r="H71" s="265"/>
      <c r="I71" s="264"/>
      <c r="J71" s="293"/>
      <c r="K71" s="265"/>
      <c r="L71" s="265"/>
      <c r="M71" s="265"/>
      <c r="N71" s="264"/>
      <c r="O71" s="293"/>
      <c r="P71" s="265"/>
      <c r="Q71" s="265"/>
      <c r="R71" s="265"/>
      <c r="S71" s="264"/>
    </row>
    <row r="72" spans="1:19" x14ac:dyDescent="0.3">
      <c r="A72" s="416" t="s">
        <v>19</v>
      </c>
      <c r="B72" s="273" t="s">
        <v>12</v>
      </c>
      <c r="C72" s="292"/>
      <c r="D72" s="291"/>
      <c r="E72" s="289" t="s">
        <v>7</v>
      </c>
      <c r="F72" s="256"/>
      <c r="G72" s="260"/>
      <c r="H72" s="256"/>
      <c r="I72" s="287">
        <f>SUM(E72:H72)</f>
        <v>0</v>
      </c>
      <c r="J72" s="289" t="s">
        <v>7</v>
      </c>
      <c r="K72" s="256"/>
      <c r="L72" s="260"/>
      <c r="M72" s="256"/>
      <c r="N72" s="287">
        <f>SUM(J72:M72)</f>
        <v>0</v>
      </c>
      <c r="O72" s="289" t="s">
        <v>7</v>
      </c>
      <c r="P72" s="256"/>
      <c r="Q72" s="260"/>
      <c r="R72" s="256"/>
      <c r="S72" s="287">
        <f>SUM(O72:R72)</f>
        <v>0</v>
      </c>
    </row>
    <row r="73" spans="1:19" x14ac:dyDescent="0.3">
      <c r="A73" s="392" t="s">
        <v>25</v>
      </c>
      <c r="B73" s="263" t="s">
        <v>11</v>
      </c>
      <c r="C73" s="292"/>
      <c r="D73" s="291"/>
      <c r="E73" s="289"/>
      <c r="F73" s="256"/>
      <c r="G73" s="284"/>
      <c r="H73" s="256"/>
      <c r="I73" s="287">
        <f>SUM(E73:H73)</f>
        <v>0</v>
      </c>
      <c r="J73" s="289"/>
      <c r="K73" s="256"/>
      <c r="L73" s="284"/>
      <c r="M73" s="256"/>
      <c r="N73" s="287">
        <f>SUM(J73:M73)</f>
        <v>0</v>
      </c>
      <c r="O73" s="289"/>
      <c r="P73" s="256"/>
      <c r="Q73" s="284"/>
      <c r="R73" s="256"/>
      <c r="S73" s="287">
        <f>SUM(O73:R73)</f>
        <v>0</v>
      </c>
    </row>
    <row r="74" spans="1:19" x14ac:dyDescent="0.3">
      <c r="A74" s="421" t="s">
        <v>28</v>
      </c>
      <c r="B74" s="259"/>
      <c r="C74" s="258"/>
      <c r="D74" s="258"/>
      <c r="E74" s="289"/>
      <c r="F74" s="256"/>
      <c r="G74" s="256"/>
      <c r="H74" s="256"/>
      <c r="I74" s="255">
        <f>SUM(I67:I73)</f>
        <v>0</v>
      </c>
      <c r="J74" s="289"/>
      <c r="K74" s="256"/>
      <c r="L74" s="256"/>
      <c r="M74" s="256"/>
      <c r="N74" s="255">
        <f>SUM(N67:N73)</f>
        <v>0</v>
      </c>
      <c r="O74" s="289"/>
      <c r="P74" s="256"/>
      <c r="Q74" s="256"/>
      <c r="R74" s="256"/>
      <c r="S74" s="255">
        <f>SUM(S67:S73)</f>
        <v>0</v>
      </c>
    </row>
    <row r="75" spans="1:19" x14ac:dyDescent="0.3">
      <c r="A75" s="422" t="s">
        <v>32</v>
      </c>
      <c r="B75" s="278"/>
      <c r="C75" s="277"/>
      <c r="D75" s="277"/>
      <c r="E75" s="296" t="s">
        <v>7</v>
      </c>
      <c r="F75" s="275"/>
      <c r="G75" s="275"/>
      <c r="H75" s="275"/>
      <c r="I75" s="274"/>
      <c r="J75" s="296" t="s">
        <v>7</v>
      </c>
      <c r="K75" s="275"/>
      <c r="L75" s="275"/>
      <c r="M75" s="275"/>
      <c r="N75" s="274"/>
      <c r="O75" s="296" t="s">
        <v>7</v>
      </c>
      <c r="P75" s="275"/>
      <c r="Q75" s="275"/>
      <c r="R75" s="275"/>
      <c r="S75" s="274"/>
    </row>
    <row r="76" spans="1:19" x14ac:dyDescent="0.3">
      <c r="A76" s="406" t="s">
        <v>33</v>
      </c>
      <c r="B76" s="268"/>
      <c r="C76" s="294"/>
      <c r="D76" s="294"/>
      <c r="E76" s="293"/>
      <c r="F76" s="265"/>
      <c r="G76" s="265"/>
      <c r="H76" s="265"/>
      <c r="I76" s="264"/>
      <c r="J76" s="293"/>
      <c r="K76" s="265"/>
      <c r="L76" s="265"/>
      <c r="M76" s="265"/>
      <c r="N76" s="264"/>
      <c r="O76" s="293"/>
      <c r="P76" s="265"/>
      <c r="Q76" s="265"/>
      <c r="R76" s="265"/>
      <c r="S76" s="264"/>
    </row>
    <row r="77" spans="1:19" x14ac:dyDescent="0.3">
      <c r="A77" s="392" t="s">
        <v>296</v>
      </c>
      <c r="B77" s="377" t="s">
        <v>11</v>
      </c>
      <c r="C77" s="292"/>
      <c r="D77" s="295"/>
      <c r="E77" s="289" t="s">
        <v>7</v>
      </c>
      <c r="F77" s="256"/>
      <c r="G77" s="256"/>
      <c r="H77" s="269">
        <f>SUM(D77*8)</f>
        <v>0</v>
      </c>
      <c r="I77" s="287">
        <f>SUM(E77:H77)</f>
        <v>0</v>
      </c>
      <c r="J77" s="289" t="s">
        <v>7</v>
      </c>
      <c r="K77" s="256"/>
      <c r="L77" s="256"/>
      <c r="M77" s="269">
        <f>SUM(D77*8)</f>
        <v>0</v>
      </c>
      <c r="N77" s="287">
        <f>SUM(J77:M77)</f>
        <v>0</v>
      </c>
      <c r="O77" s="289" t="s">
        <v>7</v>
      </c>
      <c r="P77" s="256"/>
      <c r="Q77" s="256"/>
      <c r="R77" s="269">
        <f>SUM(D77*8)</f>
        <v>0</v>
      </c>
      <c r="S77" s="287">
        <f>SUM(O77:R77)</f>
        <v>0</v>
      </c>
    </row>
    <row r="78" spans="1:19" x14ac:dyDescent="0.3">
      <c r="A78" s="416" t="s">
        <v>9</v>
      </c>
      <c r="B78" s="378" t="s">
        <v>11</v>
      </c>
      <c r="C78" s="292"/>
      <c r="D78" s="291"/>
      <c r="E78" s="289"/>
      <c r="F78" s="256"/>
      <c r="G78" s="256"/>
      <c r="H78" s="312"/>
      <c r="I78" s="287">
        <f>SUM(E78:H78)</f>
        <v>0</v>
      </c>
      <c r="J78" s="289"/>
      <c r="K78" s="256"/>
      <c r="L78" s="256"/>
      <c r="M78" s="284"/>
      <c r="N78" s="287">
        <f>SUM(J78:M78)</f>
        <v>0</v>
      </c>
      <c r="O78" s="289"/>
      <c r="P78" s="256"/>
      <c r="Q78" s="256"/>
      <c r="R78" s="284"/>
      <c r="S78" s="287">
        <f>SUM(O78:R78)</f>
        <v>0</v>
      </c>
    </row>
    <row r="79" spans="1:19" x14ac:dyDescent="0.3">
      <c r="A79" s="392" t="s">
        <v>14</v>
      </c>
      <c r="B79" s="377" t="s">
        <v>12</v>
      </c>
      <c r="C79" s="292"/>
      <c r="D79" s="291"/>
      <c r="E79" s="289"/>
      <c r="F79" s="256"/>
      <c r="G79" s="256"/>
      <c r="H79" s="312"/>
      <c r="I79" s="287">
        <f>SUM(E79:H79)</f>
        <v>0</v>
      </c>
      <c r="J79" s="289"/>
      <c r="K79" s="256"/>
      <c r="L79" s="256"/>
      <c r="M79" s="284"/>
      <c r="N79" s="287">
        <f>SUM(J79:M79)</f>
        <v>0</v>
      </c>
      <c r="O79" s="289"/>
      <c r="P79" s="256"/>
      <c r="Q79" s="256"/>
      <c r="R79" s="284"/>
      <c r="S79" s="287">
        <f>SUM(O79:R79)</f>
        <v>0</v>
      </c>
    </row>
    <row r="80" spans="1:19" x14ac:dyDescent="0.3">
      <c r="A80" s="423" t="s">
        <v>28</v>
      </c>
      <c r="B80" s="259"/>
      <c r="C80" s="291"/>
      <c r="D80" s="291"/>
      <c r="E80" s="289"/>
      <c r="F80" s="256"/>
      <c r="G80" s="256"/>
      <c r="H80" s="256"/>
      <c r="I80" s="255">
        <f>SUM(I77:I79)</f>
        <v>0</v>
      </c>
      <c r="J80" s="289"/>
      <c r="K80" s="256"/>
      <c r="L80" s="256"/>
      <c r="M80" s="256"/>
      <c r="N80" s="255">
        <f>SUM(N77:N79)</f>
        <v>0</v>
      </c>
      <c r="O80" s="289"/>
      <c r="P80" s="256"/>
      <c r="Q80" s="256"/>
      <c r="R80" s="256"/>
      <c r="S80" s="255">
        <f>SUM(S77:S79)</f>
        <v>0</v>
      </c>
    </row>
    <row r="81" spans="1:19" x14ac:dyDescent="0.3">
      <c r="A81" s="406" t="s">
        <v>34</v>
      </c>
      <c r="B81" s="268"/>
      <c r="C81" s="294"/>
      <c r="D81" s="294"/>
      <c r="E81" s="293"/>
      <c r="F81" s="265"/>
      <c r="G81" s="265"/>
      <c r="H81" s="265"/>
      <c r="I81" s="264"/>
      <c r="J81" s="293"/>
      <c r="K81" s="265"/>
      <c r="L81" s="265"/>
      <c r="M81" s="265"/>
      <c r="N81" s="264"/>
      <c r="O81" s="293"/>
      <c r="P81" s="265"/>
      <c r="Q81" s="265"/>
      <c r="R81" s="265"/>
      <c r="S81" s="264"/>
    </row>
    <row r="82" spans="1:19" x14ac:dyDescent="0.3">
      <c r="A82" s="416" t="s">
        <v>19</v>
      </c>
      <c r="B82" s="273" t="s">
        <v>12</v>
      </c>
      <c r="C82" s="292"/>
      <c r="D82" s="291"/>
      <c r="E82" s="289" t="s">
        <v>7</v>
      </c>
      <c r="F82" s="256"/>
      <c r="G82" s="260"/>
      <c r="H82" s="256"/>
      <c r="I82" s="287">
        <f>SUM(E82:H82)</f>
        <v>0</v>
      </c>
      <c r="J82" s="289" t="s">
        <v>7</v>
      </c>
      <c r="K82" s="256"/>
      <c r="L82" s="260"/>
      <c r="M82" s="256"/>
      <c r="N82" s="287">
        <f>SUM(J82:M82)</f>
        <v>0</v>
      </c>
      <c r="O82" s="289" t="s">
        <v>7</v>
      </c>
      <c r="P82" s="256"/>
      <c r="Q82" s="260"/>
      <c r="R82" s="256"/>
      <c r="S82" s="287">
        <f>SUM(O82:R82)</f>
        <v>0</v>
      </c>
    </row>
    <row r="83" spans="1:19" x14ac:dyDescent="0.3">
      <c r="A83" s="392" t="s">
        <v>25</v>
      </c>
      <c r="B83" s="263" t="s">
        <v>11</v>
      </c>
      <c r="C83" s="292"/>
      <c r="D83" s="292"/>
      <c r="E83" s="289"/>
      <c r="F83" s="256"/>
      <c r="G83" s="284"/>
      <c r="H83" s="256"/>
      <c r="I83" s="287">
        <f>SUM(E83:H83)</f>
        <v>0</v>
      </c>
      <c r="J83" s="289"/>
      <c r="K83" s="256"/>
      <c r="L83" s="284"/>
      <c r="M83" s="256"/>
      <c r="N83" s="287">
        <f>SUM(J83:M83)</f>
        <v>0</v>
      </c>
      <c r="O83" s="289"/>
      <c r="P83" s="256"/>
      <c r="Q83" s="284"/>
      <c r="R83" s="256"/>
      <c r="S83" s="287">
        <f>SUM(O83:R83)</f>
        <v>0</v>
      </c>
    </row>
    <row r="84" spans="1:19" x14ac:dyDescent="0.3">
      <c r="A84" s="423" t="s">
        <v>28</v>
      </c>
      <c r="B84" s="259"/>
      <c r="C84" s="291"/>
      <c r="D84" s="290"/>
      <c r="E84" s="289"/>
      <c r="F84" s="256"/>
      <c r="G84" s="256"/>
      <c r="H84" s="256"/>
      <c r="I84" s="255">
        <f>SUM(I82:I83)</f>
        <v>0</v>
      </c>
      <c r="J84" s="289"/>
      <c r="K84" s="256"/>
      <c r="L84" s="256"/>
      <c r="M84" s="256"/>
      <c r="N84" s="255">
        <f>SUM(N82:N83)</f>
        <v>0</v>
      </c>
      <c r="O84" s="289"/>
      <c r="P84" s="256"/>
      <c r="Q84" s="256"/>
      <c r="R84" s="256"/>
      <c r="S84" s="255">
        <f>SUM(S82:S83)</f>
        <v>0</v>
      </c>
    </row>
    <row r="85" spans="1:19" x14ac:dyDescent="0.3">
      <c r="A85" s="422" t="s">
        <v>35</v>
      </c>
      <c r="B85" s="278"/>
      <c r="C85" s="277"/>
      <c r="D85" s="277"/>
      <c r="E85" s="276"/>
      <c r="F85" s="275"/>
      <c r="G85" s="275"/>
      <c r="H85" s="275"/>
      <c r="I85" s="274"/>
      <c r="J85" s="276"/>
      <c r="K85" s="275"/>
      <c r="L85" s="275"/>
      <c r="M85" s="275"/>
      <c r="N85" s="274"/>
      <c r="O85" s="276"/>
      <c r="P85" s="275"/>
      <c r="Q85" s="275"/>
      <c r="R85" s="275"/>
      <c r="S85" s="274"/>
    </row>
    <row r="86" spans="1:19" x14ac:dyDescent="0.3">
      <c r="A86" s="424" t="s">
        <v>36</v>
      </c>
      <c r="B86" s="288"/>
      <c r="C86" s="267"/>
      <c r="D86" s="267"/>
      <c r="E86" s="266"/>
      <c r="F86" s="265"/>
      <c r="G86" s="265"/>
      <c r="H86" s="265"/>
      <c r="I86" s="264"/>
      <c r="J86" s="266"/>
      <c r="K86" s="265"/>
      <c r="L86" s="265"/>
      <c r="M86" s="265"/>
      <c r="N86" s="264"/>
      <c r="O86" s="266"/>
      <c r="P86" s="265"/>
      <c r="Q86" s="265"/>
      <c r="R86" s="265"/>
      <c r="S86" s="264"/>
    </row>
    <row r="87" spans="1:19" x14ac:dyDescent="0.3">
      <c r="A87" s="392" t="s">
        <v>48</v>
      </c>
      <c r="B87" s="263" t="s">
        <v>10</v>
      </c>
      <c r="C87" s="262"/>
      <c r="D87" s="258"/>
      <c r="E87" s="257"/>
      <c r="F87" s="256"/>
      <c r="G87" s="287"/>
      <c r="H87" s="281"/>
      <c r="I87" s="255">
        <f>SUM(E87:H87)</f>
        <v>0</v>
      </c>
      <c r="J87" s="257"/>
      <c r="K87" s="256"/>
      <c r="L87" s="287"/>
      <c r="M87" s="281"/>
      <c r="N87" s="255">
        <f>SUM(J87:M87)</f>
        <v>0</v>
      </c>
      <c r="O87" s="257"/>
      <c r="P87" s="256"/>
      <c r="Q87" s="287"/>
      <c r="R87" s="281"/>
      <c r="S87" s="255">
        <f>SUM(O87:R87)</f>
        <v>0</v>
      </c>
    </row>
    <row r="88" spans="1:19" x14ac:dyDescent="0.3">
      <c r="A88" s="406" t="s">
        <v>37</v>
      </c>
      <c r="B88" s="268"/>
      <c r="C88" s="267"/>
      <c r="D88" s="267"/>
      <c r="E88" s="266"/>
      <c r="F88" s="265"/>
      <c r="G88" s="265"/>
      <c r="H88" s="265"/>
      <c r="I88" s="264"/>
      <c r="J88" s="266"/>
      <c r="K88" s="265"/>
      <c r="L88" s="265"/>
      <c r="M88" s="265"/>
      <c r="N88" s="264"/>
      <c r="O88" s="266"/>
      <c r="P88" s="265"/>
      <c r="Q88" s="265"/>
      <c r="R88" s="265"/>
      <c r="S88" s="264"/>
    </row>
    <row r="89" spans="1:19" x14ac:dyDescent="0.3">
      <c r="A89" s="392" t="s">
        <v>278</v>
      </c>
      <c r="B89" s="263" t="s">
        <v>11</v>
      </c>
      <c r="C89" s="262"/>
      <c r="D89" s="262"/>
      <c r="E89" s="257"/>
      <c r="F89" s="256"/>
      <c r="G89" s="269">
        <f>SUM(D89*8)</f>
        <v>0</v>
      </c>
      <c r="H89" s="287"/>
      <c r="I89" s="287">
        <f t="shared" ref="I89:I90" si="25">SUM(E89:H89)</f>
        <v>0</v>
      </c>
      <c r="J89" s="257"/>
      <c r="K89" s="256"/>
      <c r="L89" s="269">
        <f>SUM(D89*8)</f>
        <v>0</v>
      </c>
      <c r="M89" s="287"/>
      <c r="N89" s="287">
        <f t="shared" ref="N89:N90" si="26">SUM(J89:M89)</f>
        <v>0</v>
      </c>
      <c r="O89" s="257"/>
      <c r="P89" s="256"/>
      <c r="Q89" s="269">
        <f>SUM(D89*8)</f>
        <v>0</v>
      </c>
      <c r="R89" s="287"/>
      <c r="S89" s="287">
        <f t="shared" ref="S89:S104" si="27">SUM(O89:R89)</f>
        <v>0</v>
      </c>
    </row>
    <row r="90" spans="1:19" x14ac:dyDescent="0.3">
      <c r="A90" s="392" t="s">
        <v>277</v>
      </c>
      <c r="B90" s="263" t="s">
        <v>11</v>
      </c>
      <c r="C90" s="262"/>
      <c r="D90" s="262"/>
      <c r="E90" s="257"/>
      <c r="F90" s="256"/>
      <c r="G90" s="269">
        <f>SUM(D90*2)</f>
        <v>0</v>
      </c>
      <c r="H90" s="287"/>
      <c r="I90" s="287">
        <f t="shared" si="25"/>
        <v>0</v>
      </c>
      <c r="J90" s="257"/>
      <c r="K90" s="256"/>
      <c r="L90" s="269">
        <f>SUM(D90*2)</f>
        <v>0</v>
      </c>
      <c r="M90" s="287"/>
      <c r="N90" s="287">
        <f t="shared" si="26"/>
        <v>0</v>
      </c>
      <c r="O90" s="257"/>
      <c r="P90" s="256"/>
      <c r="Q90" s="269">
        <f>SUM(D90*2)</f>
        <v>0</v>
      </c>
      <c r="R90" s="287"/>
      <c r="S90" s="287">
        <f t="shared" si="27"/>
        <v>0</v>
      </c>
    </row>
    <row r="91" spans="1:19" x14ac:dyDescent="0.3">
      <c r="A91" s="392" t="s">
        <v>20</v>
      </c>
      <c r="B91" s="263" t="s">
        <v>11</v>
      </c>
      <c r="C91" s="262"/>
      <c r="D91" s="262"/>
      <c r="E91" s="257"/>
      <c r="F91" s="256"/>
      <c r="G91" s="269">
        <f>SUM(D91*8)</f>
        <v>0</v>
      </c>
      <c r="H91" s="287"/>
      <c r="I91" s="287">
        <f t="shared" ref="I91:I102" si="28">SUM(E91:H91)</f>
        <v>0</v>
      </c>
      <c r="J91" s="257"/>
      <c r="K91" s="256"/>
      <c r="L91" s="269">
        <f t="shared" ref="L91" si="29">SUM(D91*8)</f>
        <v>0</v>
      </c>
      <c r="M91" s="287"/>
      <c r="N91" s="287">
        <f t="shared" ref="N91:N102" si="30">SUM(J91:M91)</f>
        <v>0</v>
      </c>
      <c r="O91" s="257"/>
      <c r="P91" s="256"/>
      <c r="Q91" s="269">
        <f>SUM(D91*8)</f>
        <v>0</v>
      </c>
      <c r="R91" s="287"/>
      <c r="S91" s="287">
        <f t="shared" si="27"/>
        <v>0</v>
      </c>
    </row>
    <row r="92" spans="1:19" x14ac:dyDescent="0.3">
      <c r="A92" s="392" t="s">
        <v>21</v>
      </c>
      <c r="B92" s="263" t="s">
        <v>11</v>
      </c>
      <c r="C92" s="262"/>
      <c r="D92" s="262"/>
      <c r="E92" s="257"/>
      <c r="F92" s="256"/>
      <c r="G92" s="269">
        <f>SUM(D92*2)</f>
        <v>0</v>
      </c>
      <c r="H92" s="287"/>
      <c r="I92" s="287">
        <f t="shared" si="28"/>
        <v>0</v>
      </c>
      <c r="J92" s="257"/>
      <c r="K92" s="256"/>
      <c r="L92" s="269">
        <f t="shared" ref="L92" si="31">SUM(D92*2)</f>
        <v>0</v>
      </c>
      <c r="M92" s="287"/>
      <c r="N92" s="287">
        <f t="shared" si="30"/>
        <v>0</v>
      </c>
      <c r="O92" s="257"/>
      <c r="P92" s="256"/>
      <c r="Q92" s="269">
        <f>SUM(D92*2)</f>
        <v>0</v>
      </c>
      <c r="R92" s="287"/>
      <c r="S92" s="287">
        <f t="shared" si="27"/>
        <v>0</v>
      </c>
    </row>
    <row r="93" spans="1:19" x14ac:dyDescent="0.3">
      <c r="A93" s="392" t="s">
        <v>225</v>
      </c>
      <c r="B93" s="263" t="s">
        <v>11</v>
      </c>
      <c r="C93" s="262"/>
      <c r="D93" s="262"/>
      <c r="E93" s="257"/>
      <c r="F93" s="256"/>
      <c r="G93" s="269">
        <f>SUM(D93*8)</f>
        <v>0</v>
      </c>
      <c r="H93" s="287"/>
      <c r="I93" s="287">
        <f t="shared" si="28"/>
        <v>0</v>
      </c>
      <c r="J93" s="257"/>
      <c r="K93" s="256"/>
      <c r="L93" s="269">
        <f t="shared" ref="L93" si="32">SUM(D93*8)</f>
        <v>0</v>
      </c>
      <c r="M93" s="287"/>
      <c r="N93" s="287">
        <f t="shared" si="30"/>
        <v>0</v>
      </c>
      <c r="O93" s="257"/>
      <c r="P93" s="256"/>
      <c r="Q93" s="269">
        <f>SUM(D93*8)</f>
        <v>0</v>
      </c>
      <c r="R93" s="287"/>
      <c r="S93" s="287">
        <f t="shared" si="27"/>
        <v>0</v>
      </c>
    </row>
    <row r="94" spans="1:19" x14ac:dyDescent="0.3">
      <c r="A94" s="392" t="s">
        <v>226</v>
      </c>
      <c r="B94" s="263" t="s">
        <v>11</v>
      </c>
      <c r="C94" s="272"/>
      <c r="D94" s="262"/>
      <c r="E94" s="257" t="s">
        <v>7</v>
      </c>
      <c r="F94" s="256"/>
      <c r="G94" s="269">
        <f>SUM(D94*2)</f>
        <v>0</v>
      </c>
      <c r="H94" s="287"/>
      <c r="I94" s="287">
        <f t="shared" si="28"/>
        <v>0</v>
      </c>
      <c r="J94" s="257" t="s">
        <v>7</v>
      </c>
      <c r="K94" s="256"/>
      <c r="L94" s="269">
        <f t="shared" ref="L94" si="33">SUM(D94*2)</f>
        <v>0</v>
      </c>
      <c r="M94" s="287"/>
      <c r="N94" s="287">
        <f t="shared" si="30"/>
        <v>0</v>
      </c>
      <c r="O94" s="257" t="s">
        <v>7</v>
      </c>
      <c r="P94" s="256"/>
      <c r="Q94" s="269">
        <f>SUM(D94*2)</f>
        <v>0</v>
      </c>
      <c r="R94" s="287"/>
      <c r="S94" s="287">
        <f t="shared" si="27"/>
        <v>0</v>
      </c>
    </row>
    <row r="95" spans="1:19" x14ac:dyDescent="0.3">
      <c r="A95" s="392" t="s">
        <v>279</v>
      </c>
      <c r="B95" s="263" t="s">
        <v>11</v>
      </c>
      <c r="C95" s="262"/>
      <c r="D95" s="262"/>
      <c r="E95" s="257"/>
      <c r="F95" s="256"/>
      <c r="G95" s="269">
        <f>SUM(D95*8)</f>
        <v>0</v>
      </c>
      <c r="H95" s="287"/>
      <c r="I95" s="287">
        <f t="shared" ref="I95:I96" si="34">SUM(E95:H95)</f>
        <v>0</v>
      </c>
      <c r="J95" s="257"/>
      <c r="K95" s="256"/>
      <c r="L95" s="269">
        <f t="shared" ref="L95" si="35">SUM(D95*8)</f>
        <v>0</v>
      </c>
      <c r="M95" s="287"/>
      <c r="N95" s="287">
        <f t="shared" ref="N95:N96" si="36">SUM(J95:M95)</f>
        <v>0</v>
      </c>
      <c r="O95" s="257"/>
      <c r="P95" s="256"/>
      <c r="Q95" s="269">
        <f>SUM(D95*8)</f>
        <v>0</v>
      </c>
      <c r="R95" s="287"/>
      <c r="S95" s="287">
        <f t="shared" si="27"/>
        <v>0</v>
      </c>
    </row>
    <row r="96" spans="1:19" x14ac:dyDescent="0.3">
      <c r="A96" s="392" t="s">
        <v>280</v>
      </c>
      <c r="B96" s="263" t="s">
        <v>11</v>
      </c>
      <c r="C96" s="272"/>
      <c r="D96" s="262"/>
      <c r="E96" s="257" t="s">
        <v>7</v>
      </c>
      <c r="F96" s="256"/>
      <c r="G96" s="269">
        <f>SUM(D96*2)</f>
        <v>0</v>
      </c>
      <c r="H96" s="287"/>
      <c r="I96" s="287">
        <f t="shared" si="34"/>
        <v>0</v>
      </c>
      <c r="J96" s="257" t="s">
        <v>7</v>
      </c>
      <c r="K96" s="256"/>
      <c r="L96" s="269">
        <f t="shared" ref="L96" si="37">SUM(D96*2)</f>
        <v>0</v>
      </c>
      <c r="M96" s="287"/>
      <c r="N96" s="287">
        <f t="shared" si="36"/>
        <v>0</v>
      </c>
      <c r="O96" s="257" t="s">
        <v>7</v>
      </c>
      <c r="P96" s="256"/>
      <c r="Q96" s="269">
        <f>SUM(D96*2)</f>
        <v>0</v>
      </c>
      <c r="R96" s="287"/>
      <c r="S96" s="287">
        <f t="shared" si="27"/>
        <v>0</v>
      </c>
    </row>
    <row r="97" spans="1:19" x14ac:dyDescent="0.3">
      <c r="A97" s="392" t="s">
        <v>22</v>
      </c>
      <c r="B97" s="263" t="s">
        <v>11</v>
      </c>
      <c r="C97" s="272"/>
      <c r="D97" s="262"/>
      <c r="E97" s="257"/>
      <c r="F97" s="256"/>
      <c r="G97" s="269">
        <f>SUM(D97*8)</f>
        <v>0</v>
      </c>
      <c r="H97" s="287"/>
      <c r="I97" s="287">
        <f t="shared" si="28"/>
        <v>0</v>
      </c>
      <c r="J97" s="257"/>
      <c r="K97" s="256"/>
      <c r="L97" s="269">
        <f t="shared" ref="L97" si="38">SUM(D97*8)</f>
        <v>0</v>
      </c>
      <c r="M97" s="287"/>
      <c r="N97" s="287">
        <f t="shared" si="30"/>
        <v>0</v>
      </c>
      <c r="O97" s="257"/>
      <c r="P97" s="256"/>
      <c r="Q97" s="269">
        <f>SUM(D97*8)</f>
        <v>0</v>
      </c>
      <c r="R97" s="287"/>
      <c r="S97" s="287">
        <f t="shared" si="27"/>
        <v>0</v>
      </c>
    </row>
    <row r="98" spans="1:19" x14ac:dyDescent="0.3">
      <c r="A98" s="392" t="s">
        <v>23</v>
      </c>
      <c r="B98" s="263" t="s">
        <v>11</v>
      </c>
      <c r="C98" s="272"/>
      <c r="D98" s="262"/>
      <c r="E98" s="257"/>
      <c r="F98" s="256"/>
      <c r="G98" s="269">
        <f>SUM(D98*2)</f>
        <v>0</v>
      </c>
      <c r="H98" s="287"/>
      <c r="I98" s="287">
        <f t="shared" si="28"/>
        <v>0</v>
      </c>
      <c r="J98" s="257"/>
      <c r="K98" s="256"/>
      <c r="L98" s="269">
        <f t="shared" ref="L98" si="39">SUM(D98*2)</f>
        <v>0</v>
      </c>
      <c r="M98" s="287"/>
      <c r="N98" s="287">
        <f t="shared" si="30"/>
        <v>0</v>
      </c>
      <c r="O98" s="257"/>
      <c r="P98" s="256"/>
      <c r="Q98" s="269">
        <f>SUM(D98*2)</f>
        <v>0</v>
      </c>
      <c r="R98" s="287"/>
      <c r="S98" s="287">
        <f t="shared" si="27"/>
        <v>0</v>
      </c>
    </row>
    <row r="99" spans="1:19" x14ac:dyDescent="0.3">
      <c r="A99" s="392" t="s">
        <v>281</v>
      </c>
      <c r="B99" s="263" t="s">
        <v>11</v>
      </c>
      <c r="C99" s="272"/>
      <c r="D99" s="262"/>
      <c r="E99" s="257"/>
      <c r="F99" s="256"/>
      <c r="G99" s="269">
        <f>SUM(D99*8)</f>
        <v>0</v>
      </c>
      <c r="H99" s="287"/>
      <c r="I99" s="287">
        <f t="shared" ref="I99:I100" si="40">SUM(E99:H99)</f>
        <v>0</v>
      </c>
      <c r="J99" s="257"/>
      <c r="K99" s="256"/>
      <c r="L99" s="269">
        <f t="shared" ref="L99" si="41">SUM(D99*8)</f>
        <v>0</v>
      </c>
      <c r="M99" s="287"/>
      <c r="N99" s="287">
        <f t="shared" ref="N99:N100" si="42">SUM(J99:M99)</f>
        <v>0</v>
      </c>
      <c r="O99" s="257"/>
      <c r="P99" s="256"/>
      <c r="Q99" s="269">
        <f>SUM(D99*8)</f>
        <v>0</v>
      </c>
      <c r="R99" s="287"/>
      <c r="S99" s="287">
        <f t="shared" si="27"/>
        <v>0</v>
      </c>
    </row>
    <row r="100" spans="1:19" x14ac:dyDescent="0.3">
      <c r="A100" s="392" t="s">
        <v>284</v>
      </c>
      <c r="B100" s="263" t="s">
        <v>11</v>
      </c>
      <c r="C100" s="272"/>
      <c r="D100" s="262"/>
      <c r="E100" s="257"/>
      <c r="F100" s="256"/>
      <c r="G100" s="269">
        <f>SUM(D100*2)</f>
        <v>0</v>
      </c>
      <c r="H100" s="287"/>
      <c r="I100" s="287">
        <f t="shared" si="40"/>
        <v>0</v>
      </c>
      <c r="J100" s="257"/>
      <c r="K100" s="256"/>
      <c r="L100" s="269">
        <f t="shared" ref="L100" si="43">SUM(D100*2)</f>
        <v>0</v>
      </c>
      <c r="M100" s="287"/>
      <c r="N100" s="287">
        <f t="shared" si="42"/>
        <v>0</v>
      </c>
      <c r="O100" s="257"/>
      <c r="P100" s="256"/>
      <c r="Q100" s="269">
        <f>SUM(D100*2)</f>
        <v>0</v>
      </c>
      <c r="R100" s="287"/>
      <c r="S100" s="287">
        <f t="shared" si="27"/>
        <v>0</v>
      </c>
    </row>
    <row r="101" spans="1:19" x14ac:dyDescent="0.3">
      <c r="A101" s="392" t="s">
        <v>282</v>
      </c>
      <c r="B101" s="263" t="s">
        <v>11</v>
      </c>
      <c r="C101" s="272"/>
      <c r="D101" s="262"/>
      <c r="E101" s="257"/>
      <c r="F101" s="256"/>
      <c r="G101" s="269">
        <f>SUM(D101*8)</f>
        <v>0</v>
      </c>
      <c r="H101" s="287"/>
      <c r="I101" s="287">
        <f t="shared" si="28"/>
        <v>0</v>
      </c>
      <c r="J101" s="257"/>
      <c r="K101" s="256"/>
      <c r="L101" s="269">
        <f t="shared" ref="L101" si="44">SUM(D101*8)</f>
        <v>0</v>
      </c>
      <c r="M101" s="287"/>
      <c r="N101" s="287">
        <f t="shared" si="30"/>
        <v>0</v>
      </c>
      <c r="O101" s="257"/>
      <c r="P101" s="256"/>
      <c r="Q101" s="269">
        <f>SUM(D101*8)</f>
        <v>0</v>
      </c>
      <c r="R101" s="287"/>
      <c r="S101" s="287">
        <f t="shared" si="27"/>
        <v>0</v>
      </c>
    </row>
    <row r="102" spans="1:19" x14ac:dyDescent="0.3">
      <c r="A102" s="392" t="s">
        <v>285</v>
      </c>
      <c r="B102" s="263" t="s">
        <v>11</v>
      </c>
      <c r="C102" s="272"/>
      <c r="D102" s="262"/>
      <c r="E102" s="257"/>
      <c r="F102" s="256"/>
      <c r="G102" s="269">
        <f>SUM(D102*2)</f>
        <v>0</v>
      </c>
      <c r="H102" s="287"/>
      <c r="I102" s="287">
        <f t="shared" si="28"/>
        <v>0</v>
      </c>
      <c r="J102" s="257"/>
      <c r="K102" s="256"/>
      <c r="L102" s="269">
        <f t="shared" ref="L102" si="45">SUM(D102*2)</f>
        <v>0</v>
      </c>
      <c r="M102" s="287"/>
      <c r="N102" s="287">
        <f t="shared" si="30"/>
        <v>0</v>
      </c>
      <c r="O102" s="257"/>
      <c r="P102" s="256"/>
      <c r="Q102" s="269">
        <f>SUM(D102*2)</f>
        <v>0</v>
      </c>
      <c r="R102" s="287"/>
      <c r="S102" s="287">
        <f t="shared" si="27"/>
        <v>0</v>
      </c>
    </row>
    <row r="103" spans="1:19" x14ac:dyDescent="0.3">
      <c r="A103" s="392" t="s">
        <v>283</v>
      </c>
      <c r="B103" s="263" t="s">
        <v>11</v>
      </c>
      <c r="C103" s="272"/>
      <c r="D103" s="262"/>
      <c r="E103" s="257"/>
      <c r="F103" s="256"/>
      <c r="G103" s="269">
        <f>SUM(D103*8)</f>
        <v>0</v>
      </c>
      <c r="H103" s="287"/>
      <c r="I103" s="287">
        <f t="shared" ref="I103:I104" si="46">SUM(E103:H103)</f>
        <v>0</v>
      </c>
      <c r="J103" s="257"/>
      <c r="K103" s="256"/>
      <c r="L103" s="269">
        <f t="shared" ref="L103" si="47">SUM(D103*8)</f>
        <v>0</v>
      </c>
      <c r="M103" s="287"/>
      <c r="N103" s="287">
        <f t="shared" ref="N103:N104" si="48">SUM(J103:M103)</f>
        <v>0</v>
      </c>
      <c r="O103" s="257"/>
      <c r="P103" s="256"/>
      <c r="Q103" s="269">
        <f>SUM(D103*8)</f>
        <v>0</v>
      </c>
      <c r="R103" s="287"/>
      <c r="S103" s="287">
        <f t="shared" si="27"/>
        <v>0</v>
      </c>
    </row>
    <row r="104" spans="1:19" ht="28.8" x14ac:dyDescent="0.3">
      <c r="A104" s="392" t="s">
        <v>286</v>
      </c>
      <c r="B104" s="263" t="s">
        <v>11</v>
      </c>
      <c r="C104" s="272"/>
      <c r="D104" s="262"/>
      <c r="E104" s="257"/>
      <c r="F104" s="256"/>
      <c r="G104" s="269">
        <f>SUM(D104*2)</f>
        <v>0</v>
      </c>
      <c r="H104" s="287"/>
      <c r="I104" s="287">
        <f t="shared" si="46"/>
        <v>0</v>
      </c>
      <c r="J104" s="257"/>
      <c r="K104" s="256"/>
      <c r="L104" s="269">
        <f t="shared" ref="L104" si="49">SUM(D104*2)</f>
        <v>0</v>
      </c>
      <c r="M104" s="287"/>
      <c r="N104" s="287">
        <f t="shared" si="48"/>
        <v>0</v>
      </c>
      <c r="O104" s="257"/>
      <c r="P104" s="256"/>
      <c r="Q104" s="269">
        <f>SUM(D104*2)</f>
        <v>0</v>
      </c>
      <c r="R104" s="287"/>
      <c r="S104" s="287">
        <f t="shared" si="27"/>
        <v>0</v>
      </c>
    </row>
    <row r="105" spans="1:19" x14ac:dyDescent="0.3">
      <c r="A105" s="425" t="s">
        <v>28</v>
      </c>
      <c r="B105" s="259"/>
      <c r="C105" s="270"/>
      <c r="D105" s="270"/>
      <c r="E105" s="257"/>
      <c r="F105" s="256"/>
      <c r="G105" s="283"/>
      <c r="H105" s="287"/>
      <c r="I105" s="255">
        <f>SUM(I89:I104)</f>
        <v>0</v>
      </c>
      <c r="J105" s="257"/>
      <c r="K105" s="256"/>
      <c r="L105" s="283"/>
      <c r="M105" s="287"/>
      <c r="N105" s="255">
        <f>SUM(N89:N104)</f>
        <v>0</v>
      </c>
      <c r="O105" s="257"/>
      <c r="P105" s="256"/>
      <c r="Q105" s="283"/>
      <c r="R105" s="287"/>
      <c r="S105" s="255">
        <f>SUM(S89:S104)</f>
        <v>0</v>
      </c>
    </row>
    <row r="106" spans="1:19" x14ac:dyDescent="0.3">
      <c r="A106" s="426" t="s">
        <v>38</v>
      </c>
      <c r="B106" s="286"/>
      <c r="C106" s="285"/>
      <c r="D106" s="285"/>
      <c r="E106" s="276"/>
      <c r="F106" s="275"/>
      <c r="G106" s="275"/>
      <c r="H106" s="275"/>
      <c r="I106" s="274"/>
      <c r="J106" s="276"/>
      <c r="K106" s="275"/>
      <c r="L106" s="275"/>
      <c r="M106" s="275"/>
      <c r="N106" s="274"/>
      <c r="O106" s="276"/>
      <c r="P106" s="275"/>
      <c r="Q106" s="275"/>
      <c r="R106" s="275"/>
      <c r="S106" s="274"/>
    </row>
    <row r="107" spans="1:19" x14ac:dyDescent="0.3">
      <c r="A107" s="424" t="s">
        <v>228</v>
      </c>
      <c r="B107" s="268"/>
      <c r="C107" s="267"/>
      <c r="D107" s="267"/>
      <c r="E107" s="266" t="s">
        <v>7</v>
      </c>
      <c r="F107" s="265"/>
      <c r="G107" s="265"/>
      <c r="H107" s="265"/>
      <c r="I107" s="264"/>
      <c r="J107" s="266" t="s">
        <v>7</v>
      </c>
      <c r="K107" s="265"/>
      <c r="L107" s="265"/>
      <c r="M107" s="265"/>
      <c r="N107" s="264"/>
      <c r="O107" s="266" t="s">
        <v>7</v>
      </c>
      <c r="P107" s="265"/>
      <c r="Q107" s="265"/>
      <c r="R107" s="265"/>
      <c r="S107" s="264"/>
    </row>
    <row r="108" spans="1:19" x14ac:dyDescent="0.3">
      <c r="A108" s="392" t="s">
        <v>231</v>
      </c>
      <c r="B108" s="263" t="s">
        <v>11</v>
      </c>
      <c r="C108" s="262"/>
      <c r="D108" s="258"/>
      <c r="E108" s="257"/>
      <c r="F108" s="256"/>
      <c r="G108" s="256"/>
      <c r="H108" s="284"/>
      <c r="I108" s="287">
        <f t="shared" ref="I108:I110" si="50">SUM(E108:H108)</f>
        <v>0</v>
      </c>
      <c r="J108" s="257"/>
      <c r="K108" s="256"/>
      <c r="L108" s="256"/>
      <c r="M108" s="284"/>
      <c r="N108" s="287">
        <f t="shared" ref="N108:N110" si="51">SUM(J108:M108)</f>
        <v>0</v>
      </c>
      <c r="O108" s="257"/>
      <c r="P108" s="256"/>
      <c r="Q108" s="256"/>
      <c r="R108" s="284"/>
      <c r="S108" s="287">
        <f t="shared" ref="S108:S110" si="52">SUM(O108:R108)</f>
        <v>0</v>
      </c>
    </row>
    <row r="109" spans="1:19" x14ac:dyDescent="0.3">
      <c r="A109" s="392" t="s">
        <v>229</v>
      </c>
      <c r="B109" s="263" t="s">
        <v>12</v>
      </c>
      <c r="C109" s="262"/>
      <c r="D109" s="258"/>
      <c r="E109" s="257"/>
      <c r="F109" s="256"/>
      <c r="G109" s="256"/>
      <c r="H109" s="284"/>
      <c r="I109" s="287">
        <f t="shared" si="50"/>
        <v>0</v>
      </c>
      <c r="J109" s="257"/>
      <c r="K109" s="256"/>
      <c r="L109" s="256"/>
      <c r="M109" s="284"/>
      <c r="N109" s="287">
        <f t="shared" si="51"/>
        <v>0</v>
      </c>
      <c r="O109" s="257"/>
      <c r="P109" s="256"/>
      <c r="Q109" s="256"/>
      <c r="R109" s="284"/>
      <c r="S109" s="287">
        <f t="shared" si="52"/>
        <v>0</v>
      </c>
    </row>
    <row r="110" spans="1:19" ht="28.8" x14ac:dyDescent="0.3">
      <c r="A110" s="374" t="s">
        <v>24</v>
      </c>
      <c r="B110" s="263" t="s">
        <v>12</v>
      </c>
      <c r="C110" s="262"/>
      <c r="D110" s="258"/>
      <c r="E110" s="257"/>
      <c r="F110" s="256"/>
      <c r="G110" s="256"/>
      <c r="H110" s="284"/>
      <c r="I110" s="287">
        <f t="shared" si="50"/>
        <v>0</v>
      </c>
      <c r="J110" s="257"/>
      <c r="K110" s="256"/>
      <c r="L110" s="256"/>
      <c r="M110" s="284"/>
      <c r="N110" s="287">
        <f t="shared" si="51"/>
        <v>0</v>
      </c>
      <c r="O110" s="257"/>
      <c r="P110" s="256"/>
      <c r="Q110" s="256"/>
      <c r="R110" s="284"/>
      <c r="S110" s="287">
        <f t="shared" si="52"/>
        <v>0</v>
      </c>
    </row>
    <row r="111" spans="1:19" x14ac:dyDescent="0.3">
      <c r="A111" s="424" t="s">
        <v>227</v>
      </c>
      <c r="B111" s="268"/>
      <c r="C111" s="267"/>
      <c r="D111" s="267"/>
      <c r="E111" s="266" t="s">
        <v>7</v>
      </c>
      <c r="F111" s="265"/>
      <c r="G111" s="265"/>
      <c r="H111" s="265"/>
      <c r="I111" s="264"/>
      <c r="J111" s="266" t="s">
        <v>7</v>
      </c>
      <c r="K111" s="265"/>
      <c r="L111" s="265"/>
      <c r="M111" s="265"/>
      <c r="N111" s="264"/>
      <c r="O111" s="266" t="s">
        <v>7</v>
      </c>
      <c r="P111" s="265"/>
      <c r="Q111" s="265"/>
      <c r="R111" s="265"/>
      <c r="S111" s="264"/>
    </row>
    <row r="112" spans="1:19" x14ac:dyDescent="0.3">
      <c r="A112" s="392" t="s">
        <v>230</v>
      </c>
      <c r="B112" s="263" t="s">
        <v>11</v>
      </c>
      <c r="C112" s="262"/>
      <c r="D112" s="258"/>
      <c r="E112" s="257"/>
      <c r="F112" s="256"/>
      <c r="G112" s="256"/>
      <c r="H112" s="284"/>
      <c r="I112" s="287">
        <f t="shared" ref="I112:I114" si="53">SUM(E112:H112)</f>
        <v>0</v>
      </c>
      <c r="J112" s="257"/>
      <c r="K112" s="256"/>
      <c r="L112" s="256"/>
      <c r="M112" s="284"/>
      <c r="N112" s="287">
        <f t="shared" ref="N112:N114" si="54">SUM(J112:M112)</f>
        <v>0</v>
      </c>
      <c r="O112" s="257"/>
      <c r="P112" s="256"/>
      <c r="Q112" s="256"/>
      <c r="R112" s="284"/>
      <c r="S112" s="287">
        <f t="shared" ref="S112:S114" si="55">SUM(O112:R112)</f>
        <v>0</v>
      </c>
    </row>
    <row r="113" spans="1:19" x14ac:dyDescent="0.3">
      <c r="A113" s="392" t="s">
        <v>8</v>
      </c>
      <c r="B113" s="263" t="s">
        <v>12</v>
      </c>
      <c r="C113" s="262"/>
      <c r="D113" s="258"/>
      <c r="E113" s="257"/>
      <c r="F113" s="256"/>
      <c r="G113" s="256"/>
      <c r="H113" s="284"/>
      <c r="I113" s="287">
        <f t="shared" si="53"/>
        <v>0</v>
      </c>
      <c r="J113" s="257"/>
      <c r="K113" s="256"/>
      <c r="L113" s="256"/>
      <c r="M113" s="284"/>
      <c r="N113" s="287">
        <f t="shared" si="54"/>
        <v>0</v>
      </c>
      <c r="O113" s="257"/>
      <c r="P113" s="256"/>
      <c r="Q113" s="256"/>
      <c r="R113" s="284"/>
      <c r="S113" s="287">
        <f t="shared" si="55"/>
        <v>0</v>
      </c>
    </row>
    <row r="114" spans="1:19" x14ac:dyDescent="0.3">
      <c r="A114" s="374" t="s">
        <v>18</v>
      </c>
      <c r="B114" s="263" t="s">
        <v>11</v>
      </c>
      <c r="C114" s="262"/>
      <c r="D114" s="258"/>
      <c r="E114" s="257"/>
      <c r="F114" s="256"/>
      <c r="G114" s="256"/>
      <c r="H114" s="312"/>
      <c r="I114" s="287">
        <f t="shared" si="53"/>
        <v>0</v>
      </c>
      <c r="J114" s="257"/>
      <c r="K114" s="256"/>
      <c r="L114" s="256"/>
      <c r="M114" s="312"/>
      <c r="N114" s="287">
        <f t="shared" si="54"/>
        <v>0</v>
      </c>
      <c r="O114" s="257"/>
      <c r="P114" s="256"/>
      <c r="Q114" s="256"/>
      <c r="R114" s="312"/>
      <c r="S114" s="287">
        <f t="shared" si="55"/>
        <v>0</v>
      </c>
    </row>
    <row r="115" spans="1:19" x14ac:dyDescent="0.3">
      <c r="A115" s="424" t="s">
        <v>325</v>
      </c>
      <c r="B115" s="268"/>
      <c r="C115" s="267"/>
      <c r="D115" s="267"/>
      <c r="E115" s="266" t="s">
        <v>7</v>
      </c>
      <c r="F115" s="265"/>
      <c r="G115" s="265"/>
      <c r="H115" s="265"/>
      <c r="I115" s="264"/>
      <c r="J115" s="266" t="s">
        <v>7</v>
      </c>
      <c r="K115" s="265"/>
      <c r="L115" s="265"/>
      <c r="M115" s="265"/>
      <c r="N115" s="264"/>
      <c r="O115" s="266" t="s">
        <v>7</v>
      </c>
      <c r="P115" s="265"/>
      <c r="Q115" s="265"/>
      <c r="R115" s="265"/>
      <c r="S115" s="264"/>
    </row>
    <row r="116" spans="1:19" x14ac:dyDescent="0.3">
      <c r="A116" s="392" t="s">
        <v>230</v>
      </c>
      <c r="B116" s="263" t="s">
        <v>11</v>
      </c>
      <c r="C116" s="262"/>
      <c r="D116" s="258"/>
      <c r="E116" s="257"/>
      <c r="F116" s="256"/>
      <c r="G116" s="256"/>
      <c r="H116" s="284"/>
      <c r="I116" s="287">
        <f t="shared" ref="I116:I117" si="56">SUM(E116:H116)</f>
        <v>0</v>
      </c>
      <c r="J116" s="257"/>
      <c r="K116" s="256"/>
      <c r="L116" s="256"/>
      <c r="M116" s="284"/>
      <c r="N116" s="287">
        <f t="shared" ref="N116:N117" si="57">SUM(J116:M116)</f>
        <v>0</v>
      </c>
      <c r="O116" s="257"/>
      <c r="P116" s="256"/>
      <c r="Q116" s="256"/>
      <c r="R116" s="284"/>
      <c r="S116" s="287">
        <f t="shared" ref="S116:S117" si="58">SUM(O116:R116)</f>
        <v>0</v>
      </c>
    </row>
    <row r="117" spans="1:19" x14ac:dyDescent="0.3">
      <c r="A117" s="392" t="s">
        <v>330</v>
      </c>
      <c r="B117" s="263" t="s">
        <v>12</v>
      </c>
      <c r="C117" s="262"/>
      <c r="D117" s="258"/>
      <c r="E117" s="257"/>
      <c r="F117" s="256"/>
      <c r="G117" s="256"/>
      <c r="H117" s="284"/>
      <c r="I117" s="287">
        <f t="shared" si="56"/>
        <v>0</v>
      </c>
      <c r="J117" s="257"/>
      <c r="K117" s="256"/>
      <c r="L117" s="256"/>
      <c r="M117" s="284"/>
      <c r="N117" s="287">
        <f t="shared" si="57"/>
        <v>0</v>
      </c>
      <c r="O117" s="257"/>
      <c r="P117" s="256"/>
      <c r="Q117" s="256"/>
      <c r="R117" s="284"/>
      <c r="S117" s="287">
        <f t="shared" si="58"/>
        <v>0</v>
      </c>
    </row>
    <row r="118" spans="1:19" x14ac:dyDescent="0.3">
      <c r="A118" s="427" t="s">
        <v>28</v>
      </c>
      <c r="B118" s="259"/>
      <c r="C118" s="258"/>
      <c r="D118" s="258"/>
      <c r="E118" s="257"/>
      <c r="F118" s="256"/>
      <c r="G118" s="256"/>
      <c r="H118" s="283"/>
      <c r="I118" s="255">
        <f>SUM(I107:I117)</f>
        <v>0</v>
      </c>
      <c r="J118" s="257"/>
      <c r="K118" s="256"/>
      <c r="L118" s="256"/>
      <c r="M118" s="283"/>
      <c r="N118" s="255">
        <f>SUM(N108:N117)</f>
        <v>0</v>
      </c>
      <c r="O118" s="257"/>
      <c r="P118" s="256"/>
      <c r="Q118" s="256"/>
      <c r="R118" s="283"/>
      <c r="S118" s="255">
        <f>SUM(S108:S117)</f>
        <v>0</v>
      </c>
    </row>
    <row r="119" spans="1:19" x14ac:dyDescent="0.3">
      <c r="A119" s="406" t="s">
        <v>232</v>
      </c>
      <c r="B119" s="268"/>
      <c r="C119" s="267"/>
      <c r="D119" s="267"/>
      <c r="E119" s="266"/>
      <c r="F119" s="265"/>
      <c r="G119" s="282"/>
      <c r="H119" s="265"/>
      <c r="I119" s="264"/>
      <c r="J119" s="266"/>
      <c r="K119" s="265"/>
      <c r="L119" s="282"/>
      <c r="M119" s="265"/>
      <c r="N119" s="264"/>
      <c r="O119" s="266"/>
      <c r="P119" s="265"/>
      <c r="Q119" s="282"/>
      <c r="R119" s="265"/>
      <c r="S119" s="264"/>
    </row>
    <row r="120" spans="1:19" x14ac:dyDescent="0.3">
      <c r="A120" s="374" t="s">
        <v>15</v>
      </c>
      <c r="B120" s="263" t="s">
        <v>12</v>
      </c>
      <c r="C120" s="262"/>
      <c r="D120" s="258"/>
      <c r="E120" s="257"/>
      <c r="F120" s="256"/>
      <c r="G120" s="281"/>
      <c r="H120" s="256"/>
      <c r="I120" s="287">
        <f t="shared" ref="I120:I138" si="59">SUM(E120:H120)</f>
        <v>0</v>
      </c>
      <c r="J120" s="257"/>
      <c r="K120" s="256"/>
      <c r="L120" s="281"/>
      <c r="M120" s="256"/>
      <c r="N120" s="287">
        <f t="shared" ref="N120:N130" si="60">SUM(J120:M120)</f>
        <v>0</v>
      </c>
      <c r="O120" s="257"/>
      <c r="P120" s="256"/>
      <c r="Q120" s="281"/>
      <c r="R120" s="256"/>
      <c r="S120" s="287">
        <f t="shared" ref="S120:S126" si="61">SUM(O120:R120)</f>
        <v>0</v>
      </c>
    </row>
    <row r="121" spans="1:19" x14ac:dyDescent="0.3">
      <c r="A121" s="374" t="s">
        <v>17</v>
      </c>
      <c r="B121" s="263" t="s">
        <v>12</v>
      </c>
      <c r="C121" s="262"/>
      <c r="D121" s="258"/>
      <c r="E121" s="257"/>
      <c r="F121" s="256"/>
      <c r="G121" s="281"/>
      <c r="H121" s="256"/>
      <c r="I121" s="287">
        <f t="shared" si="59"/>
        <v>0</v>
      </c>
      <c r="J121" s="257"/>
      <c r="K121" s="256"/>
      <c r="L121" s="281"/>
      <c r="M121" s="256"/>
      <c r="N121" s="287">
        <f t="shared" si="60"/>
        <v>0</v>
      </c>
      <c r="O121" s="257"/>
      <c r="P121" s="256"/>
      <c r="Q121" s="281"/>
      <c r="R121" s="256"/>
      <c r="S121" s="287">
        <f t="shared" si="61"/>
        <v>0</v>
      </c>
    </row>
    <row r="122" spans="1:19" x14ac:dyDescent="0.3">
      <c r="A122" s="374" t="s">
        <v>234</v>
      </c>
      <c r="B122" s="263" t="s">
        <v>11</v>
      </c>
      <c r="C122" s="262"/>
      <c r="D122" s="258"/>
      <c r="E122" s="257"/>
      <c r="F122" s="256"/>
      <c r="G122" s="281"/>
      <c r="H122" s="256"/>
      <c r="I122" s="287">
        <f t="shared" si="59"/>
        <v>0</v>
      </c>
      <c r="J122" s="257"/>
      <c r="K122" s="256"/>
      <c r="L122" s="281"/>
      <c r="M122" s="256"/>
      <c r="N122" s="287">
        <f t="shared" si="60"/>
        <v>0</v>
      </c>
      <c r="O122" s="257"/>
      <c r="P122" s="256"/>
      <c r="Q122" s="281"/>
      <c r="R122" s="256"/>
      <c r="S122" s="287">
        <f t="shared" si="61"/>
        <v>0</v>
      </c>
    </row>
    <row r="123" spans="1:19" x14ac:dyDescent="0.3">
      <c r="A123" s="374" t="s">
        <v>292</v>
      </c>
      <c r="B123" s="263" t="s">
        <v>11</v>
      </c>
      <c r="C123" s="262"/>
      <c r="D123" s="262"/>
      <c r="E123" s="261"/>
      <c r="F123" s="256"/>
      <c r="G123" s="280"/>
      <c r="H123" s="256"/>
      <c r="I123" s="287">
        <f t="shared" si="59"/>
        <v>0</v>
      </c>
      <c r="J123" s="261"/>
      <c r="K123" s="256"/>
      <c r="L123" s="280"/>
      <c r="M123" s="256"/>
      <c r="N123" s="287">
        <f t="shared" si="60"/>
        <v>0</v>
      </c>
      <c r="O123" s="261"/>
      <c r="P123" s="256"/>
      <c r="Q123" s="280"/>
      <c r="R123" s="256"/>
      <c r="S123" s="287">
        <f t="shared" si="61"/>
        <v>0</v>
      </c>
    </row>
    <row r="124" spans="1:19" x14ac:dyDescent="0.3">
      <c r="A124" s="374" t="s">
        <v>293</v>
      </c>
      <c r="B124" s="263" t="s">
        <v>11</v>
      </c>
      <c r="C124" s="262"/>
      <c r="D124" s="258"/>
      <c r="E124" s="257"/>
      <c r="F124" s="260"/>
      <c r="G124" s="280"/>
      <c r="H124" s="256"/>
      <c r="I124" s="287">
        <f t="shared" si="59"/>
        <v>0</v>
      </c>
      <c r="J124" s="257"/>
      <c r="K124" s="260"/>
      <c r="L124" s="280"/>
      <c r="M124" s="256"/>
      <c r="N124" s="287">
        <f t="shared" si="60"/>
        <v>0</v>
      </c>
      <c r="O124" s="257"/>
      <c r="P124" s="260"/>
      <c r="Q124" s="280"/>
      <c r="R124" s="256"/>
      <c r="S124" s="287">
        <f t="shared" si="61"/>
        <v>0</v>
      </c>
    </row>
    <row r="125" spans="1:19" x14ac:dyDescent="0.3">
      <c r="A125" s="374" t="s">
        <v>297</v>
      </c>
      <c r="B125" s="263" t="s">
        <v>11</v>
      </c>
      <c r="C125" s="262"/>
      <c r="D125" s="262"/>
      <c r="E125" s="257"/>
      <c r="F125" s="256"/>
      <c r="G125" s="269">
        <f>SUM(D125*8)</f>
        <v>0</v>
      </c>
      <c r="H125" s="256"/>
      <c r="I125" s="287">
        <f t="shared" si="59"/>
        <v>0</v>
      </c>
      <c r="J125" s="257"/>
      <c r="K125" s="256"/>
      <c r="L125" s="269">
        <f>SUM(D125*8)</f>
        <v>0</v>
      </c>
      <c r="M125" s="256"/>
      <c r="N125" s="287">
        <f t="shared" si="60"/>
        <v>0</v>
      </c>
      <c r="O125" s="257"/>
      <c r="P125" s="256"/>
      <c r="Q125" s="269">
        <f>SUM(D125*8)</f>
        <v>0</v>
      </c>
      <c r="R125" s="256"/>
      <c r="S125" s="287">
        <f t="shared" si="61"/>
        <v>0</v>
      </c>
    </row>
    <row r="126" spans="1:19" x14ac:dyDescent="0.3">
      <c r="A126" s="374" t="s">
        <v>298</v>
      </c>
      <c r="B126" s="263" t="s">
        <v>11</v>
      </c>
      <c r="C126" s="262"/>
      <c r="D126" s="262"/>
      <c r="E126" s="257"/>
      <c r="F126" s="256"/>
      <c r="G126" s="269">
        <f>SUM(D126*2)</f>
        <v>0</v>
      </c>
      <c r="H126" s="256"/>
      <c r="I126" s="287">
        <f t="shared" ref="I126" si="62">SUM(E126:H126)</f>
        <v>0</v>
      </c>
      <c r="J126" s="257"/>
      <c r="K126" s="256"/>
      <c r="L126" s="269">
        <f>SUM(D126*2)</f>
        <v>0</v>
      </c>
      <c r="M126" s="256"/>
      <c r="N126" s="287">
        <f t="shared" ref="N126" si="63">SUM(J126:M126)</f>
        <v>0</v>
      </c>
      <c r="O126" s="257"/>
      <c r="P126" s="256"/>
      <c r="Q126" s="269">
        <f>SUM(D126*2)</f>
        <v>0</v>
      </c>
      <c r="R126" s="256"/>
      <c r="S126" s="287">
        <f t="shared" si="61"/>
        <v>0</v>
      </c>
    </row>
    <row r="127" spans="1:19" x14ac:dyDescent="0.3">
      <c r="A127" s="406" t="s">
        <v>233</v>
      </c>
      <c r="B127" s="268"/>
      <c r="C127" s="267"/>
      <c r="D127" s="267"/>
      <c r="E127" s="266"/>
      <c r="F127" s="265"/>
      <c r="G127" s="282"/>
      <c r="H127" s="265"/>
      <c r="I127" s="264"/>
      <c r="J127" s="266"/>
      <c r="K127" s="265"/>
      <c r="L127" s="282"/>
      <c r="M127" s="265"/>
      <c r="N127" s="264"/>
      <c r="O127" s="266"/>
      <c r="P127" s="265"/>
      <c r="Q127" s="282"/>
      <c r="R127" s="265"/>
      <c r="S127" s="264"/>
    </row>
    <row r="128" spans="1:19" x14ac:dyDescent="0.3">
      <c r="A128" s="374" t="s">
        <v>15</v>
      </c>
      <c r="B128" s="263" t="s">
        <v>12</v>
      </c>
      <c r="C128" s="262"/>
      <c r="D128" s="258"/>
      <c r="E128" s="257"/>
      <c r="F128" s="256"/>
      <c r="G128" s="281"/>
      <c r="H128" s="256"/>
      <c r="I128" s="287">
        <f t="shared" ref="I128" si="64">SUM(E128:H128)</f>
        <v>0</v>
      </c>
      <c r="J128" s="257"/>
      <c r="K128" s="256"/>
      <c r="L128" s="281"/>
      <c r="M128" s="256"/>
      <c r="N128" s="287">
        <f t="shared" ref="N128" si="65">SUM(J128:M128)</f>
        <v>0</v>
      </c>
      <c r="O128" s="257"/>
      <c r="P128" s="256"/>
      <c r="Q128" s="281"/>
      <c r="R128" s="256"/>
      <c r="S128" s="287">
        <f t="shared" ref="S128:S130" si="66">SUM(O128:R128)</f>
        <v>0</v>
      </c>
    </row>
    <row r="129" spans="1:19" x14ac:dyDescent="0.3">
      <c r="A129" s="374" t="s">
        <v>236</v>
      </c>
      <c r="B129" s="263" t="s">
        <v>12</v>
      </c>
      <c r="C129" s="262"/>
      <c r="D129" s="258"/>
      <c r="E129" s="257"/>
      <c r="F129" s="256"/>
      <c r="G129" s="281"/>
      <c r="H129" s="256"/>
      <c r="I129" s="287">
        <f t="shared" si="59"/>
        <v>0</v>
      </c>
      <c r="J129" s="257"/>
      <c r="K129" s="256"/>
      <c r="L129" s="281"/>
      <c r="M129" s="256"/>
      <c r="N129" s="287">
        <f t="shared" si="60"/>
        <v>0</v>
      </c>
      <c r="O129" s="257"/>
      <c r="P129" s="256"/>
      <c r="Q129" s="281"/>
      <c r="R129" s="256"/>
      <c r="S129" s="287">
        <f t="shared" si="66"/>
        <v>0</v>
      </c>
    </row>
    <row r="130" spans="1:19" x14ac:dyDescent="0.3">
      <c r="A130" s="374" t="s">
        <v>235</v>
      </c>
      <c r="B130" s="263" t="s">
        <v>11</v>
      </c>
      <c r="C130" s="262"/>
      <c r="D130" s="258"/>
      <c r="E130" s="257"/>
      <c r="F130" s="256"/>
      <c r="G130" s="281"/>
      <c r="H130" s="256"/>
      <c r="I130" s="287">
        <f t="shared" si="59"/>
        <v>0</v>
      </c>
      <c r="J130" s="257"/>
      <c r="K130" s="256"/>
      <c r="L130" s="281"/>
      <c r="M130" s="256"/>
      <c r="N130" s="287">
        <f t="shared" si="60"/>
        <v>0</v>
      </c>
      <c r="O130" s="257"/>
      <c r="P130" s="256"/>
      <c r="Q130" s="281"/>
      <c r="R130" s="256"/>
      <c r="S130" s="287">
        <f t="shared" si="66"/>
        <v>0</v>
      </c>
    </row>
    <row r="131" spans="1:19" x14ac:dyDescent="0.3">
      <c r="A131" s="374" t="s">
        <v>238</v>
      </c>
      <c r="B131" s="263" t="s">
        <v>11</v>
      </c>
      <c r="C131" s="262"/>
      <c r="D131" s="262"/>
      <c r="E131" s="390">
        <f>SUM(((1/5)*D131)*4)</f>
        <v>0</v>
      </c>
      <c r="F131" s="256"/>
      <c r="G131" s="280"/>
      <c r="H131" s="256"/>
      <c r="I131" s="287">
        <f t="shared" ref="I131" si="67">SUM(E131:H131)</f>
        <v>0</v>
      </c>
      <c r="J131" s="390">
        <f>SUM(((1/5)*D131)*4)</f>
        <v>0</v>
      </c>
      <c r="K131" s="256"/>
      <c r="L131" s="280"/>
      <c r="M131" s="256"/>
      <c r="N131" s="287">
        <f t="shared" ref="N131:N138" si="68">SUM(J131:M131)</f>
        <v>0</v>
      </c>
      <c r="O131" s="390">
        <f>SUM(((1/5)*D131)*4)</f>
        <v>0</v>
      </c>
      <c r="P131" s="256"/>
      <c r="Q131" s="280"/>
      <c r="R131" s="256"/>
      <c r="S131" s="287">
        <f t="shared" ref="S131:S138" si="69">SUM(O131:R131)</f>
        <v>0</v>
      </c>
    </row>
    <row r="132" spans="1:19" x14ac:dyDescent="0.3">
      <c r="A132" s="392" t="s">
        <v>287</v>
      </c>
      <c r="B132" s="377" t="s">
        <v>11</v>
      </c>
      <c r="C132" s="262"/>
      <c r="D132" s="440"/>
      <c r="E132" s="438"/>
      <c r="F132" s="287"/>
      <c r="G132" s="256"/>
      <c r="H132" s="256"/>
      <c r="I132" s="287">
        <f t="shared" ref="I132" si="70">SUM(E132:H132)</f>
        <v>0</v>
      </c>
      <c r="J132" s="438"/>
      <c r="K132" s="287"/>
      <c r="L132" s="256"/>
      <c r="M132" s="256"/>
      <c r="N132" s="287">
        <f t="shared" si="68"/>
        <v>0</v>
      </c>
      <c r="O132" s="438"/>
      <c r="P132" s="287"/>
      <c r="Q132" s="256"/>
      <c r="R132" s="256"/>
      <c r="S132" s="287">
        <f t="shared" si="69"/>
        <v>0</v>
      </c>
    </row>
    <row r="133" spans="1:19" x14ac:dyDescent="0.3">
      <c r="A133" s="374" t="s">
        <v>237</v>
      </c>
      <c r="B133" s="263" t="s">
        <v>11</v>
      </c>
      <c r="C133" s="262"/>
      <c r="D133" s="262"/>
      <c r="E133" s="390">
        <f>SUM(((1/5)*D133)*4)</f>
        <v>0</v>
      </c>
      <c r="F133" s="256"/>
      <c r="G133" s="280"/>
      <c r="H133" s="256"/>
      <c r="I133" s="287">
        <f t="shared" si="59"/>
        <v>0</v>
      </c>
      <c r="J133" s="390">
        <f>SUM(((1/5)*D133)*4)</f>
        <v>0</v>
      </c>
      <c r="K133" s="256"/>
      <c r="L133" s="280"/>
      <c r="M133" s="256"/>
      <c r="N133" s="287">
        <f t="shared" si="68"/>
        <v>0</v>
      </c>
      <c r="O133" s="390">
        <f>SUM(((1/5)*D133)*4)</f>
        <v>0</v>
      </c>
      <c r="P133" s="256"/>
      <c r="Q133" s="280"/>
      <c r="R133" s="256"/>
      <c r="S133" s="287">
        <f t="shared" si="69"/>
        <v>0</v>
      </c>
    </row>
    <row r="134" spans="1:19" x14ac:dyDescent="0.3">
      <c r="A134" s="392" t="s">
        <v>288</v>
      </c>
      <c r="B134" s="377" t="s">
        <v>11</v>
      </c>
      <c r="C134" s="262"/>
      <c r="D134" s="440"/>
      <c r="E134" s="438"/>
      <c r="F134" s="287"/>
      <c r="G134" s="256"/>
      <c r="H134" s="256"/>
      <c r="I134" s="287">
        <f t="shared" si="59"/>
        <v>0</v>
      </c>
      <c r="J134" s="438"/>
      <c r="K134" s="287"/>
      <c r="L134" s="256"/>
      <c r="M134" s="256"/>
      <c r="N134" s="287">
        <f t="shared" si="68"/>
        <v>0</v>
      </c>
      <c r="O134" s="438"/>
      <c r="P134" s="287"/>
      <c r="Q134" s="256"/>
      <c r="R134" s="256"/>
      <c r="S134" s="287">
        <f t="shared" si="69"/>
        <v>0</v>
      </c>
    </row>
    <row r="135" spans="1:19" x14ac:dyDescent="0.3">
      <c r="A135" s="374" t="s">
        <v>239</v>
      </c>
      <c r="B135" s="263" t="s">
        <v>11</v>
      </c>
      <c r="C135" s="262"/>
      <c r="D135" s="262"/>
      <c r="E135" s="390">
        <f>SUM((0.5*D135)*12)</f>
        <v>0</v>
      </c>
      <c r="F135" s="256"/>
      <c r="G135" s="280"/>
      <c r="H135" s="256"/>
      <c r="I135" s="287">
        <f t="shared" si="59"/>
        <v>0</v>
      </c>
      <c r="J135" s="390">
        <f>SUM((0.5*D135)*12)</f>
        <v>0</v>
      </c>
      <c r="K135" s="256"/>
      <c r="L135" s="280"/>
      <c r="M135" s="256"/>
      <c r="N135" s="287">
        <f t="shared" si="68"/>
        <v>0</v>
      </c>
      <c r="O135" s="390">
        <f>SUM((0.5*D135)*12)</f>
        <v>0</v>
      </c>
      <c r="P135" s="256"/>
      <c r="Q135" s="280"/>
      <c r="R135" s="256"/>
      <c r="S135" s="287">
        <f t="shared" si="69"/>
        <v>0</v>
      </c>
    </row>
    <row r="136" spans="1:19" x14ac:dyDescent="0.3">
      <c r="A136" s="392" t="s">
        <v>289</v>
      </c>
      <c r="B136" s="377" t="s">
        <v>11</v>
      </c>
      <c r="C136" s="262"/>
      <c r="D136" s="440"/>
      <c r="E136" s="438"/>
      <c r="F136" s="287"/>
      <c r="G136" s="256"/>
      <c r="H136" s="256"/>
      <c r="I136" s="287">
        <f t="shared" ref="I136" si="71">SUM(E136:H136)</f>
        <v>0</v>
      </c>
      <c r="J136" s="438"/>
      <c r="K136" s="287"/>
      <c r="L136" s="256"/>
      <c r="M136" s="256"/>
      <c r="N136" s="287">
        <f t="shared" si="68"/>
        <v>0</v>
      </c>
      <c r="O136" s="438"/>
      <c r="P136" s="287"/>
      <c r="Q136" s="256"/>
      <c r="R136" s="256"/>
      <c r="S136" s="287">
        <f t="shared" si="69"/>
        <v>0</v>
      </c>
    </row>
    <row r="137" spans="1:19" x14ac:dyDescent="0.3">
      <c r="A137" s="374" t="s">
        <v>16</v>
      </c>
      <c r="B137" s="263" t="s">
        <v>11</v>
      </c>
      <c r="C137" s="262"/>
      <c r="D137" s="262"/>
      <c r="E137" s="390">
        <f>SUM(D137*1)</f>
        <v>0</v>
      </c>
      <c r="F137" s="256"/>
      <c r="G137" s="280"/>
      <c r="H137" s="256"/>
      <c r="I137" s="287">
        <f t="shared" si="59"/>
        <v>0</v>
      </c>
      <c r="J137" s="390">
        <f>SUM(D137*1)</f>
        <v>0</v>
      </c>
      <c r="K137" s="256"/>
      <c r="L137" s="280"/>
      <c r="M137" s="256"/>
      <c r="N137" s="287">
        <f t="shared" si="68"/>
        <v>0</v>
      </c>
      <c r="O137" s="390">
        <f>SUM(D137*1)</f>
        <v>0</v>
      </c>
      <c r="P137" s="256"/>
      <c r="Q137" s="280"/>
      <c r="R137" s="256"/>
      <c r="S137" s="287">
        <f t="shared" si="69"/>
        <v>0</v>
      </c>
    </row>
    <row r="138" spans="1:19" x14ac:dyDescent="0.3">
      <c r="A138" s="374" t="s">
        <v>290</v>
      </c>
      <c r="B138" s="263" t="s">
        <v>11</v>
      </c>
      <c r="C138" s="262"/>
      <c r="D138" s="313"/>
      <c r="E138" s="394"/>
      <c r="F138" s="256"/>
      <c r="G138" s="280"/>
      <c r="H138" s="256"/>
      <c r="I138" s="287">
        <f t="shared" si="59"/>
        <v>0</v>
      </c>
      <c r="J138" s="279"/>
      <c r="K138" s="256"/>
      <c r="L138" s="280"/>
      <c r="M138" s="256"/>
      <c r="N138" s="287">
        <f t="shared" si="68"/>
        <v>0</v>
      </c>
      <c r="O138" s="279"/>
      <c r="P138" s="256"/>
      <c r="Q138" s="280"/>
      <c r="R138" s="256"/>
      <c r="S138" s="287">
        <f t="shared" si="69"/>
        <v>0</v>
      </c>
    </row>
    <row r="139" spans="1:19" x14ac:dyDescent="0.3">
      <c r="A139" s="406" t="s">
        <v>326</v>
      </c>
      <c r="B139" s="268"/>
      <c r="C139" s="267"/>
      <c r="D139" s="267"/>
      <c r="E139" s="266"/>
      <c r="F139" s="265"/>
      <c r="G139" s="282"/>
      <c r="H139" s="265"/>
      <c r="I139" s="264"/>
      <c r="J139" s="266"/>
      <c r="K139" s="265"/>
      <c r="L139" s="282"/>
      <c r="M139" s="265"/>
      <c r="N139" s="264"/>
      <c r="O139" s="266"/>
      <c r="P139" s="265"/>
      <c r="Q139" s="282"/>
      <c r="R139" s="265"/>
      <c r="S139" s="264"/>
    </row>
    <row r="140" spans="1:19" x14ac:dyDescent="0.3">
      <c r="A140" s="374" t="s">
        <v>15</v>
      </c>
      <c r="B140" s="263" t="s">
        <v>12</v>
      </c>
      <c r="C140" s="262"/>
      <c r="D140" s="258"/>
      <c r="E140" s="257"/>
      <c r="F140" s="256"/>
      <c r="G140" s="281"/>
      <c r="H140" s="256"/>
      <c r="I140" s="287">
        <f t="shared" ref="I140:I141" si="72">SUM(E140:H140)</f>
        <v>0</v>
      </c>
      <c r="J140" s="257"/>
      <c r="K140" s="256"/>
      <c r="L140" s="281"/>
      <c r="M140" s="256"/>
      <c r="N140" s="287">
        <f t="shared" ref="N140:N141" si="73">SUM(J140:M140)</f>
        <v>0</v>
      </c>
      <c r="O140" s="257"/>
      <c r="P140" s="256"/>
      <c r="Q140" s="281"/>
      <c r="R140" s="256"/>
      <c r="S140" s="287">
        <f t="shared" ref="S140:S141" si="74">SUM(O140:R140)</f>
        <v>0</v>
      </c>
    </row>
    <row r="141" spans="1:19" x14ac:dyDescent="0.3">
      <c r="A141" s="374" t="s">
        <v>329</v>
      </c>
      <c r="B141" s="263" t="s">
        <v>11</v>
      </c>
      <c r="C141" s="262"/>
      <c r="D141" s="258"/>
      <c r="E141" s="257"/>
      <c r="F141" s="256"/>
      <c r="G141" s="281"/>
      <c r="H141" s="256"/>
      <c r="I141" s="287">
        <f t="shared" si="72"/>
        <v>0</v>
      </c>
      <c r="J141" s="257"/>
      <c r="K141" s="256"/>
      <c r="L141" s="281"/>
      <c r="M141" s="256"/>
      <c r="N141" s="287">
        <f t="shared" si="73"/>
        <v>0</v>
      </c>
      <c r="O141" s="257"/>
      <c r="P141" s="256"/>
      <c r="Q141" s="281"/>
      <c r="R141" s="256"/>
      <c r="S141" s="287">
        <f t="shared" si="74"/>
        <v>0</v>
      </c>
    </row>
    <row r="142" spans="1:19" x14ac:dyDescent="0.3">
      <c r="A142" s="374" t="s">
        <v>328</v>
      </c>
      <c r="B142" s="263" t="s">
        <v>11</v>
      </c>
      <c r="C142" s="262"/>
      <c r="D142" s="262"/>
      <c r="E142" s="390">
        <f>SUM(D142*4)</f>
        <v>0</v>
      </c>
      <c r="F142" s="256"/>
      <c r="G142" s="280"/>
      <c r="H142" s="256"/>
      <c r="I142" s="287">
        <f t="shared" ref="I142" si="75">SUM(E142:H142)</f>
        <v>0</v>
      </c>
      <c r="J142" s="390">
        <f>SUM(D142*4)</f>
        <v>0</v>
      </c>
      <c r="K142" s="256"/>
      <c r="L142" s="280"/>
      <c r="M142" s="256"/>
      <c r="N142" s="287">
        <f t="shared" ref="N142:N143" si="76">SUM(J142:M142)</f>
        <v>0</v>
      </c>
      <c r="O142" s="390">
        <f>SUM(D142*4)</f>
        <v>0</v>
      </c>
      <c r="P142" s="256"/>
      <c r="Q142" s="280"/>
      <c r="R142" s="256"/>
      <c r="S142" s="287">
        <f t="shared" ref="S142:S143" si="77">SUM(O142:R142)</f>
        <v>0</v>
      </c>
    </row>
    <row r="143" spans="1:19" x14ac:dyDescent="0.3">
      <c r="A143" s="392" t="s">
        <v>327</v>
      </c>
      <c r="B143" s="377" t="s">
        <v>11</v>
      </c>
      <c r="C143" s="262"/>
      <c r="D143" s="440"/>
      <c r="E143" s="438"/>
      <c r="F143" s="287"/>
      <c r="G143" s="256"/>
      <c r="H143" s="256"/>
      <c r="I143" s="287">
        <f t="shared" ref="I143" si="78">SUM(E143:H143)</f>
        <v>0</v>
      </c>
      <c r="J143" s="438"/>
      <c r="K143" s="287"/>
      <c r="L143" s="256"/>
      <c r="M143" s="256"/>
      <c r="N143" s="287">
        <f t="shared" si="76"/>
        <v>0</v>
      </c>
      <c r="O143" s="438"/>
      <c r="P143" s="287"/>
      <c r="Q143" s="256"/>
      <c r="R143" s="256"/>
      <c r="S143" s="287">
        <f t="shared" si="77"/>
        <v>0</v>
      </c>
    </row>
    <row r="144" spans="1:19" x14ac:dyDescent="0.3">
      <c r="A144" s="374" t="s">
        <v>331</v>
      </c>
      <c r="B144" s="263" t="s">
        <v>11</v>
      </c>
      <c r="C144" s="262"/>
      <c r="D144" s="262"/>
      <c r="E144" s="262"/>
      <c r="F144" s="256"/>
      <c r="G144" s="280"/>
      <c r="H144" s="256"/>
      <c r="I144" s="287">
        <f t="shared" ref="I144" si="79">SUM(E144:H144)</f>
        <v>0</v>
      </c>
      <c r="J144" s="279"/>
      <c r="K144" s="256"/>
      <c r="L144" s="280"/>
      <c r="M144" s="256"/>
      <c r="N144" s="287">
        <f t="shared" ref="N144" si="80">SUM(J144:M144)</f>
        <v>0</v>
      </c>
      <c r="O144" s="279"/>
      <c r="P144" s="256"/>
      <c r="Q144" s="280"/>
      <c r="R144" s="256"/>
      <c r="S144" s="287">
        <f t="shared" ref="S144" si="81">SUM(O144:R144)</f>
        <v>0</v>
      </c>
    </row>
    <row r="145" spans="1:21" x14ac:dyDescent="0.3">
      <c r="A145" s="427" t="s">
        <v>28</v>
      </c>
      <c r="B145" s="271"/>
      <c r="C145" s="270"/>
      <c r="D145" s="270"/>
      <c r="E145" s="257"/>
      <c r="F145" s="256"/>
      <c r="G145" s="256"/>
      <c r="H145" s="256"/>
      <c r="I145" s="255">
        <f>SUM(I120:I144)</f>
        <v>0</v>
      </c>
      <c r="J145" s="257"/>
      <c r="K145" s="256"/>
      <c r="L145" s="256"/>
      <c r="M145" s="256"/>
      <c r="N145" s="255">
        <f>SUM(N120:N144)</f>
        <v>0</v>
      </c>
      <c r="O145" s="257"/>
      <c r="P145" s="256"/>
      <c r="Q145" s="256"/>
      <c r="R145" s="256"/>
      <c r="S145" s="255">
        <f>SUM(S120:S144)</f>
        <v>0</v>
      </c>
    </row>
    <row r="146" spans="1:21" x14ac:dyDescent="0.3">
      <c r="A146" s="422" t="s">
        <v>40</v>
      </c>
      <c r="B146" s="278"/>
      <c r="C146" s="277"/>
      <c r="D146" s="277"/>
      <c r="E146" s="276"/>
      <c r="F146" s="275"/>
      <c r="G146" s="275"/>
      <c r="H146" s="275"/>
      <c r="I146" s="274"/>
      <c r="J146" s="276"/>
      <c r="K146" s="275"/>
      <c r="L146" s="275"/>
      <c r="M146" s="275"/>
      <c r="N146" s="274"/>
      <c r="O146" s="276"/>
      <c r="P146" s="275"/>
      <c r="Q146" s="275"/>
      <c r="R146" s="275"/>
      <c r="S146" s="274"/>
    </row>
    <row r="147" spans="1:21" x14ac:dyDescent="0.3">
      <c r="A147" s="406" t="s">
        <v>242</v>
      </c>
      <c r="B147" s="268"/>
      <c r="C147" s="267"/>
      <c r="D147" s="267"/>
      <c r="E147" s="266"/>
      <c r="F147" s="265"/>
      <c r="G147" s="265"/>
      <c r="H147" s="265"/>
      <c r="I147" s="264"/>
      <c r="J147" s="266"/>
      <c r="K147" s="265"/>
      <c r="L147" s="265"/>
      <c r="M147" s="265"/>
      <c r="N147" s="264"/>
      <c r="O147" s="266"/>
      <c r="P147" s="265"/>
      <c r="Q147" s="265"/>
      <c r="R147" s="265"/>
      <c r="S147" s="264"/>
    </row>
    <row r="148" spans="1:21" x14ac:dyDescent="0.3">
      <c r="A148" s="416" t="s">
        <v>243</v>
      </c>
      <c r="B148" s="273" t="s">
        <v>11</v>
      </c>
      <c r="C148" s="272"/>
      <c r="D148" s="270"/>
      <c r="E148" s="257"/>
      <c r="F148" s="256"/>
      <c r="G148" s="256"/>
      <c r="H148" s="260"/>
      <c r="I148" s="287">
        <f>SUM(E148:H148)</f>
        <v>0</v>
      </c>
      <c r="J148" s="257"/>
      <c r="K148" s="256"/>
      <c r="L148" s="256"/>
      <c r="M148" s="260"/>
      <c r="N148" s="287">
        <f>SUM(J148:M148)</f>
        <v>0</v>
      </c>
      <c r="O148" s="257"/>
      <c r="P148" s="256"/>
      <c r="Q148" s="256"/>
      <c r="R148" s="260"/>
      <c r="S148" s="287">
        <f>SUM(O148:R148)</f>
        <v>0</v>
      </c>
    </row>
    <row r="149" spans="1:21" x14ac:dyDescent="0.3">
      <c r="A149" s="392" t="s">
        <v>8</v>
      </c>
      <c r="B149" s="263" t="s">
        <v>12</v>
      </c>
      <c r="C149" s="262"/>
      <c r="D149" s="258"/>
      <c r="E149" s="257"/>
      <c r="F149" s="256"/>
      <c r="G149" s="256"/>
      <c r="H149" s="284"/>
      <c r="I149" s="287">
        <f t="shared" ref="I149" si="82">SUM(E149:H149)</f>
        <v>0</v>
      </c>
      <c r="J149" s="257"/>
      <c r="K149" s="256"/>
      <c r="L149" s="256"/>
      <c r="M149" s="284"/>
      <c r="N149" s="287">
        <f t="shared" ref="N149" si="83">SUM(J149:M149)</f>
        <v>0</v>
      </c>
      <c r="O149" s="257"/>
      <c r="P149" s="256"/>
      <c r="Q149" s="256"/>
      <c r="R149" s="284"/>
      <c r="S149" s="287">
        <f t="shared" ref="S149" si="84">SUM(O149:R149)</f>
        <v>0</v>
      </c>
    </row>
    <row r="150" spans="1:21" x14ac:dyDescent="0.3">
      <c r="A150" s="406" t="s">
        <v>240</v>
      </c>
      <c r="B150" s="268"/>
      <c r="C150" s="267"/>
      <c r="D150" s="267"/>
      <c r="E150" s="266"/>
      <c r="F150" s="265"/>
      <c r="G150" s="265"/>
      <c r="H150" s="265"/>
      <c r="I150" s="264"/>
      <c r="J150" s="266"/>
      <c r="K150" s="265"/>
      <c r="L150" s="265"/>
      <c r="M150" s="265"/>
      <c r="N150" s="264"/>
      <c r="O150" s="266"/>
      <c r="P150" s="265"/>
      <c r="Q150" s="265"/>
      <c r="R150" s="265"/>
      <c r="S150" s="264"/>
    </row>
    <row r="151" spans="1:21" x14ac:dyDescent="0.3">
      <c r="A151" s="416" t="s">
        <v>241</v>
      </c>
      <c r="B151" s="273" t="s">
        <v>11</v>
      </c>
      <c r="C151" s="272"/>
      <c r="D151" s="270"/>
      <c r="E151" s="257" t="s">
        <v>7</v>
      </c>
      <c r="F151" s="256"/>
      <c r="G151" s="256"/>
      <c r="H151" s="260"/>
      <c r="I151" s="287">
        <f>SUM(E151:H151)</f>
        <v>0</v>
      </c>
      <c r="J151" s="257" t="s">
        <v>7</v>
      </c>
      <c r="K151" s="256"/>
      <c r="L151" s="256"/>
      <c r="M151" s="260"/>
      <c r="N151" s="287">
        <f>SUM(J151:M151)</f>
        <v>0</v>
      </c>
      <c r="O151" s="257" t="s">
        <v>7</v>
      </c>
      <c r="P151" s="256"/>
      <c r="Q151" s="256"/>
      <c r="R151" s="260"/>
      <c r="S151" s="287">
        <f>SUM(O151:R151)</f>
        <v>0</v>
      </c>
    </row>
    <row r="152" spans="1:21" x14ac:dyDescent="0.3">
      <c r="A152" s="392" t="s">
        <v>8</v>
      </c>
      <c r="B152" s="263" t="s">
        <v>12</v>
      </c>
      <c r="C152" s="262"/>
      <c r="D152" s="258"/>
      <c r="E152" s="257"/>
      <c r="F152" s="256"/>
      <c r="G152" s="256"/>
      <c r="H152" s="284"/>
      <c r="I152" s="287">
        <f t="shared" ref="I152" si="85">SUM(E152:H152)</f>
        <v>0</v>
      </c>
      <c r="J152" s="257"/>
      <c r="K152" s="256"/>
      <c r="L152" s="256"/>
      <c r="M152" s="284"/>
      <c r="N152" s="287">
        <f t="shared" ref="N152" si="86">SUM(J152:M152)</f>
        <v>0</v>
      </c>
      <c r="O152" s="257"/>
      <c r="P152" s="256"/>
      <c r="Q152" s="256"/>
      <c r="R152" s="284"/>
      <c r="S152" s="287">
        <f t="shared" ref="S152" si="87">SUM(O152:R152)</f>
        <v>0</v>
      </c>
    </row>
    <row r="153" spans="1:21" x14ac:dyDescent="0.3">
      <c r="A153" s="406" t="s">
        <v>295</v>
      </c>
      <c r="B153" s="268"/>
      <c r="C153" s="267"/>
      <c r="D153" s="267"/>
      <c r="E153" s="266"/>
      <c r="F153" s="265"/>
      <c r="G153" s="265"/>
      <c r="H153" s="265"/>
      <c r="I153" s="264"/>
      <c r="J153" s="266"/>
      <c r="K153" s="265"/>
      <c r="L153" s="265"/>
      <c r="M153" s="265"/>
      <c r="N153" s="264"/>
      <c r="O153" s="266"/>
      <c r="P153" s="265"/>
      <c r="Q153" s="265"/>
      <c r="R153" s="265"/>
      <c r="S153" s="264"/>
    </row>
    <row r="154" spans="1:21" x14ac:dyDescent="0.3">
      <c r="A154" s="416" t="s">
        <v>241</v>
      </c>
      <c r="B154" s="273" t="s">
        <v>11</v>
      </c>
      <c r="C154" s="272"/>
      <c r="D154" s="270"/>
      <c r="E154" s="257" t="s">
        <v>7</v>
      </c>
      <c r="F154" s="256"/>
      <c r="G154" s="256"/>
      <c r="H154" s="260"/>
      <c r="I154" s="287">
        <f>SUM(E154:H154)</f>
        <v>0</v>
      </c>
      <c r="J154" s="257" t="s">
        <v>7</v>
      </c>
      <c r="K154" s="256"/>
      <c r="L154" s="256"/>
      <c r="M154" s="260"/>
      <c r="N154" s="287">
        <f>SUM(J154:M154)</f>
        <v>0</v>
      </c>
      <c r="O154" s="257" t="s">
        <v>7</v>
      </c>
      <c r="P154" s="256"/>
      <c r="Q154" s="256"/>
      <c r="R154" s="260"/>
      <c r="S154" s="287">
        <f>SUM(O154:R154)</f>
        <v>0</v>
      </c>
    </row>
    <row r="155" spans="1:21" x14ac:dyDescent="0.3">
      <c r="A155" s="392" t="s">
        <v>8</v>
      </c>
      <c r="B155" s="263" t="s">
        <v>12</v>
      </c>
      <c r="C155" s="262"/>
      <c r="D155" s="258"/>
      <c r="E155" s="257"/>
      <c r="F155" s="256"/>
      <c r="G155" s="256"/>
      <c r="H155" s="284"/>
      <c r="I155" s="287">
        <f t="shared" ref="I155" si="88">SUM(E155:H155)</f>
        <v>0</v>
      </c>
      <c r="J155" s="257"/>
      <c r="K155" s="256"/>
      <c r="L155" s="256"/>
      <c r="M155" s="284"/>
      <c r="N155" s="287">
        <f t="shared" ref="N155" si="89">SUM(J155:M155)</f>
        <v>0</v>
      </c>
      <c r="O155" s="257"/>
      <c r="P155" s="256"/>
      <c r="Q155" s="256"/>
      <c r="R155" s="284"/>
      <c r="S155" s="287">
        <f t="shared" ref="S155" si="90">SUM(O155:R155)</f>
        <v>0</v>
      </c>
    </row>
    <row r="156" spans="1:21" x14ac:dyDescent="0.3">
      <c r="A156" s="428" t="s">
        <v>28</v>
      </c>
      <c r="B156" s="271"/>
      <c r="C156" s="270"/>
      <c r="D156" s="270"/>
      <c r="E156" s="257"/>
      <c r="F156" s="256"/>
      <c r="G156" s="256"/>
      <c r="H156" s="269"/>
      <c r="I156" s="255">
        <f>SUM(I148:I155)</f>
        <v>0</v>
      </c>
      <c r="J156" s="257"/>
      <c r="K156" s="256"/>
      <c r="L156" s="256"/>
      <c r="M156" s="269"/>
      <c r="N156" s="255">
        <f>SUM(N148:N155)</f>
        <v>0</v>
      </c>
      <c r="O156" s="257"/>
      <c r="P156" s="256"/>
      <c r="Q156" s="256"/>
      <c r="R156" s="269"/>
      <c r="S156" s="255">
        <f>SUM(S148:S155)</f>
        <v>0</v>
      </c>
    </row>
    <row r="157" spans="1:21" s="2" customFormat="1" x14ac:dyDescent="0.3">
      <c r="A157" s="406" t="s">
        <v>245</v>
      </c>
      <c r="B157" s="268"/>
      <c r="C157" s="267"/>
      <c r="D157" s="267"/>
      <c r="E157" s="266"/>
      <c r="F157" s="265"/>
      <c r="G157" s="265"/>
      <c r="H157" s="265"/>
      <c r="I157" s="264"/>
      <c r="J157" s="266"/>
      <c r="K157" s="265"/>
      <c r="L157" s="265"/>
      <c r="M157" s="265"/>
      <c r="N157" s="264"/>
      <c r="O157" s="266"/>
      <c r="P157" s="265"/>
      <c r="Q157" s="265"/>
      <c r="R157" s="265"/>
      <c r="S157" s="264"/>
      <c r="T157" s="1"/>
      <c r="U157" s="1"/>
    </row>
    <row r="158" spans="1:21" s="2" customFormat="1" x14ac:dyDescent="0.3">
      <c r="A158" s="392" t="s">
        <v>246</v>
      </c>
      <c r="B158" s="263" t="s">
        <v>11</v>
      </c>
      <c r="C158" s="262"/>
      <c r="D158" s="262"/>
      <c r="E158" s="390">
        <f>SUM(((1/5)*D158)*4)</f>
        <v>0</v>
      </c>
      <c r="F158" s="256"/>
      <c r="G158" s="256"/>
      <c r="H158" s="256"/>
      <c r="I158" s="287">
        <f>SUM(E158:H158)</f>
        <v>0</v>
      </c>
      <c r="J158" s="390">
        <f>SUM(((1/5)*D158)*4)</f>
        <v>0</v>
      </c>
      <c r="K158" s="256"/>
      <c r="L158" s="256"/>
      <c r="M158" s="256"/>
      <c r="N158" s="287">
        <f>SUM(J158:M158)</f>
        <v>0</v>
      </c>
      <c r="O158" s="390">
        <f>SUM(((1/5)*D158)*4)</f>
        <v>0</v>
      </c>
      <c r="P158" s="256"/>
      <c r="Q158" s="256"/>
      <c r="R158" s="256"/>
      <c r="S158" s="287">
        <f>SUM(O158:R158)</f>
        <v>0</v>
      </c>
      <c r="T158" s="1"/>
      <c r="U158" s="1"/>
    </row>
    <row r="159" spans="1:21" s="2" customFormat="1" x14ac:dyDescent="0.3">
      <c r="A159" s="406" t="s">
        <v>244</v>
      </c>
      <c r="B159" s="268"/>
      <c r="C159" s="267"/>
      <c r="D159" s="267"/>
      <c r="E159" s="266"/>
      <c r="F159" s="265"/>
      <c r="G159" s="265"/>
      <c r="H159" s="265"/>
      <c r="I159" s="264"/>
      <c r="J159" s="266"/>
      <c r="K159" s="265"/>
      <c r="L159" s="265"/>
      <c r="M159" s="265"/>
      <c r="N159" s="264"/>
      <c r="O159" s="266"/>
      <c r="P159" s="265"/>
      <c r="Q159" s="265"/>
      <c r="R159" s="265"/>
      <c r="S159" s="264"/>
      <c r="T159" s="1"/>
      <c r="U159" s="1"/>
    </row>
    <row r="160" spans="1:21" x14ac:dyDescent="0.3">
      <c r="A160" s="392" t="s">
        <v>234</v>
      </c>
      <c r="B160" s="263" t="s">
        <v>10</v>
      </c>
      <c r="C160" s="262"/>
      <c r="D160" s="258"/>
      <c r="E160" s="257"/>
      <c r="F160" s="256"/>
      <c r="G160" s="260"/>
      <c r="H160" s="256"/>
      <c r="I160" s="287">
        <f>SUM(E160:H160)</f>
        <v>0</v>
      </c>
      <c r="J160" s="257"/>
      <c r="K160" s="256"/>
      <c r="L160" s="260"/>
      <c r="M160" s="256"/>
      <c r="N160" s="287">
        <f>SUM(J160:M160)</f>
        <v>0</v>
      </c>
      <c r="O160" s="257"/>
      <c r="P160" s="256"/>
      <c r="Q160" s="260"/>
      <c r="R160" s="256"/>
      <c r="S160" s="287">
        <f>SUM(O160:R160)</f>
        <v>0</v>
      </c>
    </row>
    <row r="161" spans="1:21" s="2" customFormat="1" x14ac:dyDescent="0.3">
      <c r="A161" s="406" t="s">
        <v>294</v>
      </c>
      <c r="B161" s="268"/>
      <c r="C161" s="267"/>
      <c r="D161" s="267"/>
      <c r="E161" s="266"/>
      <c r="F161" s="265"/>
      <c r="G161" s="265"/>
      <c r="H161" s="265"/>
      <c r="I161" s="264"/>
      <c r="J161" s="266"/>
      <c r="K161" s="265"/>
      <c r="L161" s="265"/>
      <c r="M161" s="265"/>
      <c r="N161" s="264"/>
      <c r="O161" s="266"/>
      <c r="P161" s="265"/>
      <c r="Q161" s="265"/>
      <c r="R161" s="265"/>
      <c r="S161" s="264"/>
      <c r="T161" s="1"/>
      <c r="U161" s="1"/>
    </row>
    <row r="162" spans="1:21" s="2" customFormat="1" x14ac:dyDescent="0.3">
      <c r="A162" s="392" t="s">
        <v>235</v>
      </c>
      <c r="B162" s="263" t="s">
        <v>11</v>
      </c>
      <c r="C162" s="262"/>
      <c r="D162" s="258"/>
      <c r="E162" s="257"/>
      <c r="F162" s="256"/>
      <c r="G162" s="260"/>
      <c r="H162" s="256"/>
      <c r="I162" s="287">
        <f>SUM(E162:H162)</f>
        <v>0</v>
      </c>
      <c r="J162" s="257"/>
      <c r="K162" s="256"/>
      <c r="L162" s="260"/>
      <c r="M162" s="256"/>
      <c r="N162" s="287">
        <f>SUM(J162:M162)</f>
        <v>0</v>
      </c>
      <c r="O162" s="257"/>
      <c r="P162" s="256"/>
      <c r="Q162" s="260"/>
      <c r="R162" s="256"/>
      <c r="S162" s="287">
        <f>SUM(O162:R162)</f>
        <v>0</v>
      </c>
      <c r="T162" s="1"/>
      <c r="U162" s="1"/>
    </row>
    <row r="163" spans="1:21" x14ac:dyDescent="0.3">
      <c r="A163" s="423" t="s">
        <v>28</v>
      </c>
      <c r="B163" s="259"/>
      <c r="C163" s="258"/>
      <c r="D163" s="258"/>
      <c r="E163" s="257"/>
      <c r="F163" s="256"/>
      <c r="G163" s="256"/>
      <c r="H163" s="256"/>
      <c r="I163" s="255">
        <f>SUM(I158:I162)</f>
        <v>0</v>
      </c>
      <c r="J163" s="257"/>
      <c r="K163" s="256"/>
      <c r="L163" s="256"/>
      <c r="M163" s="256"/>
      <c r="N163" s="255">
        <f>SUM(N158:N162)</f>
        <v>0</v>
      </c>
      <c r="O163" s="257"/>
      <c r="P163" s="256"/>
      <c r="Q163" s="256"/>
      <c r="R163" s="256"/>
      <c r="S163" s="255">
        <f>SUM(S158:S162)</f>
        <v>0</v>
      </c>
    </row>
    <row r="164" spans="1:21" x14ac:dyDescent="0.3">
      <c r="A164" s="429" t="s">
        <v>137</v>
      </c>
      <c r="B164" s="254"/>
      <c r="C164" s="253"/>
      <c r="D164" s="253"/>
      <c r="E164" s="252"/>
      <c r="F164" s="251"/>
      <c r="G164" s="251"/>
      <c r="H164" s="251"/>
      <c r="I164" s="250">
        <f>I7+I26+I64+I74+I80+I84+I87+I105+I118+I145+I156+I163</f>
        <v>0</v>
      </c>
      <c r="J164" s="252"/>
      <c r="K164" s="251"/>
      <c r="L164" s="251"/>
      <c r="M164" s="251"/>
      <c r="N164" s="250">
        <f>N7+N26+N64+N74+N80+N84+N87+N105+N118+N145+N156+N163</f>
        <v>0</v>
      </c>
      <c r="O164" s="252"/>
      <c r="P164" s="251"/>
      <c r="Q164" s="251"/>
      <c r="R164" s="251"/>
      <c r="S164" s="250">
        <f>S7+S26+S64+S74+S80+S84+S87+S105+S118+S145+S156+S163</f>
        <v>0</v>
      </c>
    </row>
    <row r="166" spans="1:21" x14ac:dyDescent="0.3">
      <c r="A166" s="430"/>
      <c r="B166" s="3"/>
      <c r="C166" s="6"/>
      <c r="D166" s="6"/>
      <c r="E166" s="4"/>
      <c r="F166" s="4"/>
      <c r="H166" s="249"/>
      <c r="J166" s="4"/>
      <c r="K166" s="4"/>
      <c r="M166" s="249"/>
      <c r="O166" s="4"/>
      <c r="P166" s="4"/>
      <c r="R166" s="249"/>
    </row>
    <row r="168" spans="1:21" x14ac:dyDescent="0.3">
      <c r="A168" s="431" t="s">
        <v>138</v>
      </c>
      <c r="B168" s="113"/>
      <c r="C168" s="113"/>
      <c r="D168" s="101"/>
      <c r="E168" s="101"/>
      <c r="F168" s="101"/>
      <c r="G168" s="101"/>
      <c r="H168" s="114"/>
      <c r="I168" s="114"/>
      <c r="J168" s="101"/>
      <c r="K168" s="101"/>
      <c r="L168" s="101"/>
      <c r="M168" s="114"/>
      <c r="N168" s="114"/>
      <c r="O168" s="101"/>
      <c r="P168" s="101"/>
      <c r="Q168" s="101"/>
      <c r="R168" s="114"/>
      <c r="S168" s="114"/>
    </row>
    <row r="169" spans="1:21" ht="15.6" x14ac:dyDescent="0.3">
      <c r="A169" s="408"/>
      <c r="B169" s="197"/>
      <c r="C169" s="197"/>
      <c r="D169" s="197"/>
      <c r="E169" s="511" t="s">
        <v>0</v>
      </c>
      <c r="F169" s="511"/>
      <c r="G169" s="198" t="s">
        <v>6</v>
      </c>
      <c r="H169" s="197" t="s">
        <v>1</v>
      </c>
      <c r="I169" s="196" t="s">
        <v>7</v>
      </c>
      <c r="J169" s="511" t="s">
        <v>0</v>
      </c>
      <c r="K169" s="511"/>
      <c r="L169" s="198" t="s">
        <v>6</v>
      </c>
      <c r="M169" s="197" t="s">
        <v>1</v>
      </c>
      <c r="N169" s="196" t="s">
        <v>7</v>
      </c>
      <c r="O169" s="511" t="s">
        <v>0</v>
      </c>
      <c r="P169" s="511"/>
      <c r="Q169" s="198" t="s">
        <v>6</v>
      </c>
      <c r="R169" s="197" t="s">
        <v>1</v>
      </c>
      <c r="S169" s="196" t="s">
        <v>7</v>
      </c>
    </row>
    <row r="170" spans="1:21" ht="15.6" x14ac:dyDescent="0.3">
      <c r="A170" s="432" t="s">
        <v>5</v>
      </c>
      <c r="B170" s="197" t="s">
        <v>10</v>
      </c>
      <c r="C170" s="197" t="s">
        <v>26</v>
      </c>
      <c r="D170" s="197" t="s">
        <v>41</v>
      </c>
      <c r="E170" s="197" t="s">
        <v>3</v>
      </c>
      <c r="F170" s="197" t="s">
        <v>4</v>
      </c>
      <c r="G170" s="198" t="s">
        <v>3</v>
      </c>
      <c r="H170" s="197" t="s">
        <v>4</v>
      </c>
      <c r="I170" s="196" t="s">
        <v>45</v>
      </c>
      <c r="J170" s="197" t="s">
        <v>3</v>
      </c>
      <c r="K170" s="197" t="s">
        <v>4</v>
      </c>
      <c r="L170" s="198" t="s">
        <v>3</v>
      </c>
      <c r="M170" s="197" t="s">
        <v>4</v>
      </c>
      <c r="N170" s="196" t="s">
        <v>45</v>
      </c>
      <c r="O170" s="197" t="s">
        <v>3</v>
      </c>
      <c r="P170" s="197" t="s">
        <v>4</v>
      </c>
      <c r="Q170" s="198" t="s">
        <v>3</v>
      </c>
      <c r="R170" s="197" t="s">
        <v>4</v>
      </c>
      <c r="S170" s="196" t="s">
        <v>45</v>
      </c>
    </row>
    <row r="171" spans="1:21" x14ac:dyDescent="0.3">
      <c r="A171" s="433" t="s">
        <v>40</v>
      </c>
      <c r="B171" s="138"/>
      <c r="C171" s="132"/>
      <c r="D171" s="132"/>
      <c r="E171" s="133"/>
      <c r="F171" s="133"/>
      <c r="G171" s="133"/>
      <c r="H171" s="133"/>
      <c r="I171" s="134"/>
      <c r="J171" s="133"/>
      <c r="K171" s="133"/>
      <c r="L171" s="133"/>
      <c r="M171" s="133"/>
      <c r="N171" s="134"/>
      <c r="O171" s="133"/>
      <c r="P171" s="133"/>
      <c r="Q171" s="133"/>
      <c r="R171" s="133"/>
      <c r="S171" s="134"/>
    </row>
    <row r="172" spans="1:21" x14ac:dyDescent="0.3">
      <c r="A172" s="434" t="s">
        <v>247</v>
      </c>
      <c r="B172" s="139"/>
      <c r="C172" s="135"/>
      <c r="D172" s="135"/>
      <c r="E172" s="136"/>
      <c r="F172" s="136"/>
      <c r="G172" s="136"/>
      <c r="H172" s="136"/>
      <c r="I172" s="137"/>
      <c r="J172" s="136"/>
      <c r="K172" s="136"/>
      <c r="L172" s="136"/>
      <c r="M172" s="136"/>
      <c r="N172" s="137"/>
      <c r="O172" s="136"/>
      <c r="P172" s="136"/>
      <c r="Q172" s="136"/>
      <c r="R172" s="136"/>
      <c r="S172" s="137"/>
    </row>
    <row r="173" spans="1:21" x14ac:dyDescent="0.3">
      <c r="A173" s="435" t="s">
        <v>8</v>
      </c>
      <c r="B173" s="128" t="s">
        <v>12</v>
      </c>
      <c r="C173" s="129"/>
      <c r="D173" s="439"/>
      <c r="E173" s="130"/>
      <c r="F173" s="130"/>
      <c r="G173" s="130"/>
      <c r="H173" s="140"/>
      <c r="I173" s="391">
        <f>SUM(E173:H173)</f>
        <v>0</v>
      </c>
      <c r="J173" s="130"/>
      <c r="K173" s="130"/>
      <c r="L173" s="130"/>
      <c r="M173" s="140"/>
      <c r="N173" s="391">
        <f>SUM(J173:M173)</f>
        <v>0</v>
      </c>
      <c r="O173" s="130"/>
      <c r="P173" s="130"/>
      <c r="Q173" s="130"/>
      <c r="R173" s="140"/>
      <c r="S173" s="391">
        <f>SUM(O173:R173)</f>
        <v>0</v>
      </c>
    </row>
    <row r="174" spans="1:21" x14ac:dyDescent="0.3">
      <c r="A174" s="434" t="s">
        <v>248</v>
      </c>
      <c r="B174" s="139"/>
      <c r="C174" s="135"/>
      <c r="D174" s="135"/>
      <c r="E174" s="136"/>
      <c r="F174" s="136"/>
      <c r="G174" s="136"/>
      <c r="H174" s="136"/>
      <c r="I174" s="137"/>
      <c r="J174" s="136"/>
      <c r="K174" s="136"/>
      <c r="L174" s="136"/>
      <c r="M174" s="136"/>
      <c r="N174" s="137"/>
      <c r="O174" s="136"/>
      <c r="P174" s="136"/>
      <c r="Q174" s="136"/>
      <c r="R174" s="136"/>
      <c r="S174" s="137"/>
    </row>
    <row r="175" spans="1:21" x14ac:dyDescent="0.3">
      <c r="A175" s="435" t="s">
        <v>249</v>
      </c>
      <c r="B175" s="128" t="s">
        <v>10</v>
      </c>
      <c r="C175" s="129"/>
      <c r="D175" s="439"/>
      <c r="E175" s="130"/>
      <c r="F175" s="130"/>
      <c r="G175" s="130"/>
      <c r="H175" s="140"/>
      <c r="I175" s="391">
        <f>SUM(E175:H175)</f>
        <v>0</v>
      </c>
      <c r="J175" s="130"/>
      <c r="K175" s="130"/>
      <c r="L175" s="130"/>
      <c r="M175" s="140"/>
      <c r="N175" s="391">
        <f>SUM(J175:M175)</f>
        <v>0</v>
      </c>
      <c r="O175" s="130"/>
      <c r="P175" s="130"/>
      <c r="Q175" s="130"/>
      <c r="R175" s="140"/>
      <c r="S175" s="391">
        <f>SUM(O175:R175)</f>
        <v>0</v>
      </c>
    </row>
    <row r="176" spans="1:21" x14ac:dyDescent="0.3">
      <c r="A176" s="435" t="s">
        <v>250</v>
      </c>
      <c r="B176" s="128" t="s">
        <v>11</v>
      </c>
      <c r="C176" s="129"/>
      <c r="D176" s="439"/>
      <c r="E176" s="130"/>
      <c r="F176" s="130"/>
      <c r="G176" s="130"/>
      <c r="H176" s="140"/>
      <c r="I176" s="391">
        <f>SUM(E176:H176)</f>
        <v>0</v>
      </c>
      <c r="J176" s="130"/>
      <c r="K176" s="130"/>
      <c r="L176" s="130"/>
      <c r="M176" s="140"/>
      <c r="N176" s="391">
        <f>SUM(J176:M176)</f>
        <v>0</v>
      </c>
      <c r="O176" s="130"/>
      <c r="P176" s="130"/>
      <c r="Q176" s="130"/>
      <c r="R176" s="140"/>
      <c r="S176" s="391">
        <f>SUM(O176:R176)</f>
        <v>0</v>
      </c>
    </row>
    <row r="177" spans="1:19" x14ac:dyDescent="0.3">
      <c r="A177" s="436" t="s">
        <v>139</v>
      </c>
      <c r="B177" s="142"/>
      <c r="C177" s="141"/>
      <c r="D177" s="141"/>
      <c r="E177" s="130"/>
      <c r="F177" s="130"/>
      <c r="G177" s="130"/>
      <c r="H177" s="143"/>
      <c r="I177" s="131">
        <f>SUM(I173:I176)</f>
        <v>0</v>
      </c>
      <c r="J177" s="130"/>
      <c r="K177" s="130"/>
      <c r="L177" s="130"/>
      <c r="M177" s="143"/>
      <c r="N177" s="131">
        <f>SUM(N173:N176)</f>
        <v>0</v>
      </c>
      <c r="O177" s="130"/>
      <c r="P177" s="130"/>
      <c r="Q177" s="130"/>
      <c r="R177" s="143"/>
      <c r="S177" s="131">
        <f>SUM(S173:S176)</f>
        <v>0</v>
      </c>
    </row>
    <row r="181" spans="1:19" x14ac:dyDescent="0.3">
      <c r="A181" s="437" t="s">
        <v>7</v>
      </c>
    </row>
  </sheetData>
  <mergeCells count="6">
    <mergeCell ref="E1:F1"/>
    <mergeCell ref="E169:F169"/>
    <mergeCell ref="J1:K1"/>
    <mergeCell ref="J169:K169"/>
    <mergeCell ref="O1:P1"/>
    <mergeCell ref="O169:P169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69"/>
  <sheetViews>
    <sheetView zoomScale="60" zoomScaleNormal="60" workbookViewId="0">
      <selection activeCell="W11" sqref="W11"/>
    </sheetView>
  </sheetViews>
  <sheetFormatPr defaultRowHeight="14.4" x14ac:dyDescent="0.3"/>
  <cols>
    <col min="1" max="1" width="45.6640625" style="472" customWidth="1"/>
    <col min="2" max="3" width="22.6640625" customWidth="1"/>
    <col min="4" max="4" width="22.5546875" customWidth="1"/>
    <col min="5" max="7" width="22.6640625" customWidth="1"/>
    <col min="8" max="8" width="10.6640625" style="199" customWidth="1"/>
    <col min="9" max="9" width="45.88671875" style="199" customWidth="1"/>
    <col min="10" max="15" width="22.6640625" style="199" customWidth="1"/>
    <col min="16" max="16" width="10.88671875" style="199" customWidth="1"/>
    <col min="17" max="17" width="45.88671875" style="199" customWidth="1"/>
    <col min="18" max="23" width="22.6640625" style="199" customWidth="1"/>
    <col min="24" max="32" width="9.109375" style="199"/>
  </cols>
  <sheetData>
    <row r="1" spans="1:23" s="446" customFormat="1" ht="15.6" x14ac:dyDescent="0.3">
      <c r="A1" s="441"/>
      <c r="B1" s="442" t="s">
        <v>196</v>
      </c>
      <c r="C1" s="443"/>
      <c r="D1" s="443"/>
      <c r="E1" s="443"/>
      <c r="F1" s="443"/>
      <c r="G1" s="444"/>
      <c r="H1" s="445"/>
      <c r="I1" s="441"/>
      <c r="J1" s="442" t="s">
        <v>197</v>
      </c>
      <c r="K1" s="443"/>
      <c r="L1" s="443"/>
      <c r="M1" s="443"/>
      <c r="N1" s="443"/>
      <c r="O1" s="444"/>
      <c r="Q1" s="441"/>
      <c r="R1" s="442" t="s">
        <v>198</v>
      </c>
      <c r="S1" s="443"/>
      <c r="T1" s="443"/>
      <c r="U1" s="443"/>
      <c r="V1" s="443"/>
      <c r="W1" s="444"/>
    </row>
    <row r="2" spans="1:23" s="451" customFormat="1" ht="46.8" x14ac:dyDescent="0.3">
      <c r="A2" s="447" t="s">
        <v>110</v>
      </c>
      <c r="B2" s="448" t="s">
        <v>310</v>
      </c>
      <c r="C2" s="448" t="s">
        <v>311</v>
      </c>
      <c r="D2" s="448" t="s">
        <v>312</v>
      </c>
      <c r="E2" s="448" t="s">
        <v>313</v>
      </c>
      <c r="F2" s="448" t="s">
        <v>314</v>
      </c>
      <c r="G2" s="449" t="s">
        <v>315</v>
      </c>
      <c r="H2" s="450"/>
      <c r="I2" s="447" t="s">
        <v>110</v>
      </c>
      <c r="J2" s="448" t="s">
        <v>310</v>
      </c>
      <c r="K2" s="448" t="s">
        <v>311</v>
      </c>
      <c r="L2" s="448" t="s">
        <v>312</v>
      </c>
      <c r="M2" s="448" t="s">
        <v>313</v>
      </c>
      <c r="N2" s="448" t="s">
        <v>314</v>
      </c>
      <c r="O2" s="448" t="s">
        <v>315</v>
      </c>
      <c r="Q2" s="447" t="s">
        <v>110</v>
      </c>
      <c r="R2" s="448" t="s">
        <v>310</v>
      </c>
      <c r="S2" s="448" t="s">
        <v>311</v>
      </c>
      <c r="T2" s="448" t="s">
        <v>312</v>
      </c>
      <c r="U2" s="448" t="s">
        <v>313</v>
      </c>
      <c r="V2" s="448" t="s">
        <v>314</v>
      </c>
      <c r="W2" s="452" t="s">
        <v>315</v>
      </c>
    </row>
    <row r="3" spans="1:23" s="458" customFormat="1" ht="45" customHeight="1" x14ac:dyDescent="0.3">
      <c r="A3" s="453" t="s">
        <v>316</v>
      </c>
      <c r="B3" s="454"/>
      <c r="C3" s="454"/>
      <c r="D3" s="454"/>
      <c r="E3" s="455"/>
      <c r="F3" s="455"/>
      <c r="G3" s="456"/>
      <c r="H3" s="457"/>
      <c r="I3" s="453" t="s">
        <v>316</v>
      </c>
      <c r="J3" s="454"/>
      <c r="K3" s="454"/>
      <c r="L3" s="454"/>
      <c r="M3" s="455"/>
      <c r="N3" s="455"/>
      <c r="O3" s="454"/>
      <c r="Q3" s="453" t="s">
        <v>316</v>
      </c>
      <c r="R3" s="454"/>
      <c r="S3" s="454"/>
      <c r="T3" s="454"/>
      <c r="U3" s="455"/>
      <c r="V3" s="455"/>
      <c r="W3" s="454"/>
    </row>
    <row r="4" spans="1:23" s="458" customFormat="1" ht="72" customHeight="1" x14ac:dyDescent="0.3">
      <c r="A4" s="459" t="s">
        <v>317</v>
      </c>
      <c r="B4" s="460"/>
      <c r="C4" s="461"/>
      <c r="D4" s="461"/>
      <c r="E4" s="461"/>
      <c r="F4" s="461"/>
      <c r="G4" s="462">
        <f>B4*7</f>
        <v>0</v>
      </c>
      <c r="H4" s="457"/>
      <c r="I4" s="459" t="s">
        <v>317</v>
      </c>
      <c r="J4" s="460"/>
      <c r="K4" s="461"/>
      <c r="L4" s="461"/>
      <c r="M4" s="461"/>
      <c r="N4" s="461"/>
      <c r="O4" s="463">
        <f>J4*7</f>
        <v>0</v>
      </c>
      <c r="Q4" s="459" t="s">
        <v>317</v>
      </c>
      <c r="R4" s="460"/>
      <c r="S4" s="461"/>
      <c r="T4" s="461"/>
      <c r="U4" s="461"/>
      <c r="V4" s="461"/>
      <c r="W4" s="463">
        <f>R4*7</f>
        <v>0</v>
      </c>
    </row>
    <row r="5" spans="1:23" s="458" customFormat="1" ht="39" customHeight="1" x14ac:dyDescent="0.3">
      <c r="A5" s="459" t="s">
        <v>318</v>
      </c>
      <c r="B5" s="461"/>
      <c r="C5" s="461"/>
      <c r="D5" s="461"/>
      <c r="E5" s="461"/>
      <c r="F5" s="464"/>
      <c r="G5" s="465"/>
      <c r="H5" s="457"/>
      <c r="I5" s="459" t="s">
        <v>318</v>
      </c>
      <c r="J5" s="461"/>
      <c r="K5" s="461"/>
      <c r="L5" s="461"/>
      <c r="M5" s="461"/>
      <c r="N5" s="464"/>
      <c r="O5" s="461"/>
      <c r="Q5" s="459" t="s">
        <v>318</v>
      </c>
      <c r="R5" s="461"/>
      <c r="S5" s="461"/>
      <c r="T5" s="461"/>
      <c r="U5" s="461"/>
      <c r="V5" s="464"/>
      <c r="W5" s="461"/>
    </row>
    <row r="6" spans="1:23" s="458" customFormat="1" ht="44.25" customHeight="1" x14ac:dyDescent="0.3">
      <c r="A6" s="466" t="s">
        <v>319</v>
      </c>
      <c r="B6" s="454"/>
      <c r="C6" s="454"/>
      <c r="D6" s="454"/>
      <c r="E6" s="454"/>
      <c r="F6" s="454"/>
      <c r="G6" s="456"/>
      <c r="H6" s="457"/>
      <c r="I6" s="466" t="s">
        <v>319</v>
      </c>
      <c r="J6" s="454"/>
      <c r="K6" s="454"/>
      <c r="L6" s="454"/>
      <c r="M6" s="454"/>
      <c r="N6" s="454"/>
      <c r="O6" s="454"/>
      <c r="Q6" s="466" t="s">
        <v>319</v>
      </c>
      <c r="R6" s="454"/>
      <c r="S6" s="454"/>
      <c r="T6" s="454"/>
      <c r="U6" s="454"/>
      <c r="V6" s="454"/>
      <c r="W6" s="454"/>
    </row>
    <row r="7" spans="1:23" s="458" customFormat="1" ht="42.75" customHeight="1" x14ac:dyDescent="0.3">
      <c r="A7" s="459" t="s">
        <v>320</v>
      </c>
      <c r="B7" s="460"/>
      <c r="C7" s="460"/>
      <c r="D7" s="460"/>
      <c r="E7" s="463" t="e">
        <f>B7*C7/D7</f>
        <v>#DIV/0!</v>
      </c>
      <c r="F7" s="461"/>
      <c r="G7" s="465"/>
      <c r="H7" s="457"/>
      <c r="I7" s="459" t="s">
        <v>320</v>
      </c>
      <c r="J7" s="460"/>
      <c r="K7" s="460"/>
      <c r="L7" s="460"/>
      <c r="M7" s="463" t="e">
        <f>J7*K7/L7</f>
        <v>#DIV/0!</v>
      </c>
      <c r="N7" s="461"/>
      <c r="O7" s="461"/>
      <c r="Q7" s="459" t="s">
        <v>320</v>
      </c>
      <c r="R7" s="460"/>
      <c r="S7" s="460"/>
      <c r="T7" s="460"/>
      <c r="U7" s="463" t="e">
        <f>R7*S7/T7</f>
        <v>#DIV/0!</v>
      </c>
      <c r="V7" s="461"/>
      <c r="W7" s="461"/>
    </row>
    <row r="8" spans="1:23" s="458" customFormat="1" ht="27.75" customHeight="1" x14ac:dyDescent="0.3">
      <c r="A8" s="467" t="s">
        <v>321</v>
      </c>
      <c r="B8" s="461"/>
      <c r="C8" s="461"/>
      <c r="D8" s="461"/>
      <c r="E8" s="461"/>
      <c r="F8" s="464"/>
      <c r="G8" s="465"/>
      <c r="H8" s="457"/>
      <c r="I8" s="467" t="s">
        <v>321</v>
      </c>
      <c r="J8" s="461"/>
      <c r="K8" s="461"/>
      <c r="L8" s="461"/>
      <c r="M8" s="461"/>
      <c r="N8" s="464"/>
      <c r="O8" s="461"/>
      <c r="Q8" s="467" t="s">
        <v>321</v>
      </c>
      <c r="R8" s="461"/>
      <c r="S8" s="461"/>
      <c r="T8" s="461"/>
      <c r="U8" s="461"/>
      <c r="V8" s="464"/>
      <c r="W8" s="461"/>
    </row>
    <row r="9" spans="1:23" s="458" customFormat="1" ht="40.5" customHeight="1" x14ac:dyDescent="0.3">
      <c r="A9" s="459" t="s">
        <v>322</v>
      </c>
      <c r="B9" s="461"/>
      <c r="C9" s="461"/>
      <c r="D9" s="461"/>
      <c r="E9" s="461"/>
      <c r="F9" s="464"/>
      <c r="G9" s="465"/>
      <c r="H9" s="457"/>
      <c r="I9" s="459" t="s">
        <v>322</v>
      </c>
      <c r="J9" s="461"/>
      <c r="K9" s="461"/>
      <c r="L9" s="461"/>
      <c r="M9" s="461"/>
      <c r="N9" s="464"/>
      <c r="O9" s="461"/>
      <c r="Q9" s="459" t="s">
        <v>322</v>
      </c>
      <c r="R9" s="461"/>
      <c r="S9" s="461"/>
      <c r="T9" s="461"/>
      <c r="U9" s="461"/>
      <c r="V9" s="464"/>
      <c r="W9" s="461"/>
    </row>
    <row r="10" spans="1:23" s="199" customFormat="1" x14ac:dyDescent="0.3">
      <c r="A10" s="458"/>
      <c r="I10" s="458"/>
      <c r="Q10" s="458"/>
    </row>
    <row r="11" spans="1:23" s="199" customFormat="1" ht="18" customHeight="1" x14ac:dyDescent="0.3">
      <c r="A11" s="468" t="s">
        <v>323</v>
      </c>
      <c r="B11" s="469"/>
      <c r="C11" s="469"/>
      <c r="D11" s="469"/>
      <c r="E11" s="469"/>
      <c r="F11" s="469"/>
      <c r="G11" s="470" t="e">
        <f>G4+F5+E7+F8+F9</f>
        <v>#DIV/0!</v>
      </c>
      <c r="I11" s="468" t="s">
        <v>323</v>
      </c>
      <c r="J11" s="469"/>
      <c r="K11" s="469"/>
      <c r="L11" s="469"/>
      <c r="M11" s="469"/>
      <c r="N11" s="469"/>
      <c r="O11" s="471" t="e">
        <f>O4+N5+M7+N8+N9</f>
        <v>#DIV/0!</v>
      </c>
      <c r="Q11" s="468" t="s">
        <v>323</v>
      </c>
      <c r="R11" s="469"/>
      <c r="S11" s="469"/>
      <c r="T11" s="469"/>
      <c r="U11" s="469"/>
      <c r="V11" s="469"/>
      <c r="W11" s="470" t="e">
        <f>W4+V5+U7+V8+V9</f>
        <v>#DIV/0!</v>
      </c>
    </row>
    <row r="12" spans="1:23" s="199" customFormat="1" x14ac:dyDescent="0.3">
      <c r="A12" s="458"/>
    </row>
    <row r="13" spans="1:23" s="199" customFormat="1" x14ac:dyDescent="0.3">
      <c r="A13" s="458"/>
    </row>
    <row r="14" spans="1:23" s="199" customFormat="1" x14ac:dyDescent="0.3">
      <c r="A14" s="458"/>
    </row>
    <row r="15" spans="1:23" s="199" customFormat="1" x14ac:dyDescent="0.3">
      <c r="A15" s="458"/>
    </row>
    <row r="16" spans="1:23" s="199" customFormat="1" x14ac:dyDescent="0.3">
      <c r="A16" s="458"/>
    </row>
    <row r="17" spans="1:1" s="199" customFormat="1" x14ac:dyDescent="0.3">
      <c r="A17" s="458"/>
    </row>
    <row r="18" spans="1:1" s="199" customFormat="1" x14ac:dyDescent="0.3">
      <c r="A18" s="458"/>
    </row>
    <row r="19" spans="1:1" s="199" customFormat="1" x14ac:dyDescent="0.3">
      <c r="A19" s="458"/>
    </row>
    <row r="20" spans="1:1" s="199" customFormat="1" x14ac:dyDescent="0.3">
      <c r="A20" s="458"/>
    </row>
    <row r="21" spans="1:1" s="199" customFormat="1" x14ac:dyDescent="0.3">
      <c r="A21" s="458"/>
    </row>
    <row r="22" spans="1:1" s="199" customFormat="1" x14ac:dyDescent="0.3">
      <c r="A22" s="458"/>
    </row>
    <row r="23" spans="1:1" s="199" customFormat="1" x14ac:dyDescent="0.3">
      <c r="A23" s="458"/>
    </row>
    <row r="24" spans="1:1" s="199" customFormat="1" x14ac:dyDescent="0.3">
      <c r="A24" s="458"/>
    </row>
    <row r="25" spans="1:1" s="199" customFormat="1" x14ac:dyDescent="0.3">
      <c r="A25" s="458"/>
    </row>
    <row r="26" spans="1:1" s="199" customFormat="1" x14ac:dyDescent="0.3">
      <c r="A26" s="458"/>
    </row>
    <row r="27" spans="1:1" s="199" customFormat="1" x14ac:dyDescent="0.3">
      <c r="A27" s="458"/>
    </row>
    <row r="28" spans="1:1" s="199" customFormat="1" x14ac:dyDescent="0.3">
      <c r="A28" s="458"/>
    </row>
    <row r="29" spans="1:1" s="199" customFormat="1" x14ac:dyDescent="0.3">
      <c r="A29" s="458"/>
    </row>
    <row r="30" spans="1:1" s="199" customFormat="1" x14ac:dyDescent="0.3">
      <c r="A30" s="458"/>
    </row>
    <row r="31" spans="1:1" s="199" customFormat="1" x14ac:dyDescent="0.3">
      <c r="A31" s="458"/>
    </row>
    <row r="32" spans="1:1" s="199" customFormat="1" x14ac:dyDescent="0.3">
      <c r="A32" s="458"/>
    </row>
    <row r="33" spans="1:1" s="199" customFormat="1" x14ac:dyDescent="0.3">
      <c r="A33" s="458"/>
    </row>
    <row r="34" spans="1:1" s="199" customFormat="1" x14ac:dyDescent="0.3">
      <c r="A34" s="458"/>
    </row>
    <row r="35" spans="1:1" s="199" customFormat="1" x14ac:dyDescent="0.3">
      <c r="A35" s="458"/>
    </row>
    <row r="36" spans="1:1" s="199" customFormat="1" x14ac:dyDescent="0.3">
      <c r="A36" s="458"/>
    </row>
    <row r="37" spans="1:1" s="199" customFormat="1" x14ac:dyDescent="0.3">
      <c r="A37" s="458"/>
    </row>
    <row r="38" spans="1:1" s="199" customFormat="1" x14ac:dyDescent="0.3">
      <c r="A38" s="458"/>
    </row>
    <row r="39" spans="1:1" s="199" customFormat="1" x14ac:dyDescent="0.3">
      <c r="A39" s="458"/>
    </row>
    <row r="40" spans="1:1" s="199" customFormat="1" x14ac:dyDescent="0.3">
      <c r="A40" s="458"/>
    </row>
    <row r="41" spans="1:1" s="199" customFormat="1" x14ac:dyDescent="0.3">
      <c r="A41" s="458"/>
    </row>
    <row r="42" spans="1:1" s="199" customFormat="1" x14ac:dyDescent="0.3">
      <c r="A42" s="458"/>
    </row>
    <row r="43" spans="1:1" s="199" customFormat="1" x14ac:dyDescent="0.3">
      <c r="A43" s="458"/>
    </row>
    <row r="44" spans="1:1" s="199" customFormat="1" x14ac:dyDescent="0.3">
      <c r="A44" s="458"/>
    </row>
    <row r="45" spans="1:1" s="199" customFormat="1" x14ac:dyDescent="0.3">
      <c r="A45" s="458"/>
    </row>
    <row r="46" spans="1:1" s="199" customFormat="1" x14ac:dyDescent="0.3">
      <c r="A46" s="458"/>
    </row>
    <row r="47" spans="1:1" s="199" customFormat="1" x14ac:dyDescent="0.3">
      <c r="A47" s="458"/>
    </row>
    <row r="48" spans="1:1" s="199" customFormat="1" x14ac:dyDescent="0.3">
      <c r="A48" s="458"/>
    </row>
    <row r="49" spans="1:1" s="199" customFormat="1" x14ac:dyDescent="0.3">
      <c r="A49" s="458"/>
    </row>
    <row r="50" spans="1:1" s="199" customFormat="1" x14ac:dyDescent="0.3">
      <c r="A50" s="458"/>
    </row>
    <row r="51" spans="1:1" s="199" customFormat="1" x14ac:dyDescent="0.3">
      <c r="A51" s="458"/>
    </row>
    <row r="52" spans="1:1" s="199" customFormat="1" x14ac:dyDescent="0.3">
      <c r="A52" s="458"/>
    </row>
    <row r="53" spans="1:1" s="199" customFormat="1" x14ac:dyDescent="0.3">
      <c r="A53" s="458"/>
    </row>
    <row r="54" spans="1:1" s="199" customFormat="1" x14ac:dyDescent="0.3">
      <c r="A54" s="458"/>
    </row>
    <row r="55" spans="1:1" s="199" customFormat="1" x14ac:dyDescent="0.3">
      <c r="A55" s="458"/>
    </row>
    <row r="56" spans="1:1" s="199" customFormat="1" x14ac:dyDescent="0.3">
      <c r="A56" s="458"/>
    </row>
    <row r="57" spans="1:1" s="199" customFormat="1" x14ac:dyDescent="0.3">
      <c r="A57" s="458"/>
    </row>
    <row r="58" spans="1:1" s="199" customFormat="1" x14ac:dyDescent="0.3">
      <c r="A58" s="458"/>
    </row>
    <row r="59" spans="1:1" s="199" customFormat="1" x14ac:dyDescent="0.3">
      <c r="A59" s="458"/>
    </row>
    <row r="60" spans="1:1" s="199" customFormat="1" x14ac:dyDescent="0.3">
      <c r="A60" s="458"/>
    </row>
    <row r="61" spans="1:1" s="199" customFormat="1" x14ac:dyDescent="0.3">
      <c r="A61" s="458"/>
    </row>
    <row r="62" spans="1:1" s="199" customFormat="1" x14ac:dyDescent="0.3">
      <c r="A62" s="458"/>
    </row>
    <row r="63" spans="1:1" s="199" customFormat="1" x14ac:dyDescent="0.3">
      <c r="A63" s="458"/>
    </row>
    <row r="64" spans="1:1" s="199" customFormat="1" x14ac:dyDescent="0.3">
      <c r="A64" s="458"/>
    </row>
    <row r="65" spans="1:1" s="199" customFormat="1" x14ac:dyDescent="0.3">
      <c r="A65" s="458"/>
    </row>
    <row r="66" spans="1:1" s="199" customFormat="1" x14ac:dyDescent="0.3">
      <c r="A66" s="458"/>
    </row>
    <row r="67" spans="1:1" s="199" customFormat="1" x14ac:dyDescent="0.3">
      <c r="A67" s="458"/>
    </row>
    <row r="68" spans="1:1" s="199" customFormat="1" x14ac:dyDescent="0.3">
      <c r="A68" s="458"/>
    </row>
    <row r="69" spans="1:1" s="199" customFormat="1" x14ac:dyDescent="0.3">
      <c r="A69" s="458"/>
    </row>
    <row r="70" spans="1:1" s="199" customFormat="1" x14ac:dyDescent="0.3">
      <c r="A70" s="458"/>
    </row>
    <row r="71" spans="1:1" s="199" customFormat="1" x14ac:dyDescent="0.3">
      <c r="A71" s="458"/>
    </row>
    <row r="72" spans="1:1" s="199" customFormat="1" x14ac:dyDescent="0.3">
      <c r="A72" s="458"/>
    </row>
    <row r="73" spans="1:1" s="199" customFormat="1" x14ac:dyDescent="0.3">
      <c r="A73" s="458"/>
    </row>
    <row r="74" spans="1:1" s="199" customFormat="1" x14ac:dyDescent="0.3">
      <c r="A74" s="458"/>
    </row>
    <row r="75" spans="1:1" s="199" customFormat="1" x14ac:dyDescent="0.3">
      <c r="A75" s="458"/>
    </row>
    <row r="76" spans="1:1" s="199" customFormat="1" x14ac:dyDescent="0.3">
      <c r="A76" s="458"/>
    </row>
    <row r="77" spans="1:1" s="199" customFormat="1" x14ac:dyDescent="0.3">
      <c r="A77" s="458"/>
    </row>
    <row r="78" spans="1:1" s="199" customFormat="1" x14ac:dyDescent="0.3">
      <c r="A78" s="458"/>
    </row>
    <row r="79" spans="1:1" s="199" customFormat="1" x14ac:dyDescent="0.3">
      <c r="A79" s="458"/>
    </row>
    <row r="80" spans="1:1" s="199" customFormat="1" x14ac:dyDescent="0.3">
      <c r="A80" s="458"/>
    </row>
    <row r="81" spans="1:1" s="199" customFormat="1" x14ac:dyDescent="0.3">
      <c r="A81" s="458"/>
    </row>
    <row r="82" spans="1:1" s="199" customFormat="1" x14ac:dyDescent="0.3">
      <c r="A82" s="458"/>
    </row>
    <row r="83" spans="1:1" s="199" customFormat="1" x14ac:dyDescent="0.3">
      <c r="A83" s="458"/>
    </row>
    <row r="84" spans="1:1" s="199" customFormat="1" x14ac:dyDescent="0.3">
      <c r="A84" s="458"/>
    </row>
    <row r="85" spans="1:1" s="199" customFormat="1" x14ac:dyDescent="0.3">
      <c r="A85" s="458"/>
    </row>
    <row r="86" spans="1:1" s="199" customFormat="1" x14ac:dyDescent="0.3">
      <c r="A86" s="458"/>
    </row>
    <row r="87" spans="1:1" s="199" customFormat="1" x14ac:dyDescent="0.3">
      <c r="A87" s="458"/>
    </row>
    <row r="88" spans="1:1" s="199" customFormat="1" x14ac:dyDescent="0.3">
      <c r="A88" s="458"/>
    </row>
    <row r="89" spans="1:1" s="199" customFormat="1" x14ac:dyDescent="0.3">
      <c r="A89" s="458"/>
    </row>
    <row r="90" spans="1:1" s="199" customFormat="1" x14ac:dyDescent="0.3">
      <c r="A90" s="458"/>
    </row>
    <row r="91" spans="1:1" s="199" customFormat="1" x14ac:dyDescent="0.3">
      <c r="A91" s="458"/>
    </row>
    <row r="92" spans="1:1" s="199" customFormat="1" x14ac:dyDescent="0.3">
      <c r="A92" s="458"/>
    </row>
    <row r="93" spans="1:1" s="199" customFormat="1" x14ac:dyDescent="0.3">
      <c r="A93" s="458"/>
    </row>
    <row r="94" spans="1:1" s="199" customFormat="1" x14ac:dyDescent="0.3">
      <c r="A94" s="458"/>
    </row>
    <row r="95" spans="1:1" s="199" customFormat="1" x14ac:dyDescent="0.3">
      <c r="A95" s="458"/>
    </row>
    <row r="96" spans="1:1" s="199" customFormat="1" x14ac:dyDescent="0.3">
      <c r="A96" s="458"/>
    </row>
    <row r="97" spans="1:1" s="199" customFormat="1" x14ac:dyDescent="0.3">
      <c r="A97" s="458"/>
    </row>
    <row r="98" spans="1:1" s="199" customFormat="1" x14ac:dyDescent="0.3">
      <c r="A98" s="458"/>
    </row>
    <row r="99" spans="1:1" s="199" customFormat="1" x14ac:dyDescent="0.3">
      <c r="A99" s="458"/>
    </row>
    <row r="100" spans="1:1" s="199" customFormat="1" x14ac:dyDescent="0.3">
      <c r="A100" s="458"/>
    </row>
    <row r="101" spans="1:1" s="199" customFormat="1" x14ac:dyDescent="0.3">
      <c r="A101" s="458"/>
    </row>
    <row r="102" spans="1:1" s="199" customFormat="1" x14ac:dyDescent="0.3">
      <c r="A102" s="458"/>
    </row>
    <row r="103" spans="1:1" s="199" customFormat="1" x14ac:dyDescent="0.3">
      <c r="A103" s="458"/>
    </row>
    <row r="104" spans="1:1" s="199" customFormat="1" x14ac:dyDescent="0.3">
      <c r="A104" s="458"/>
    </row>
    <row r="105" spans="1:1" s="199" customFormat="1" x14ac:dyDescent="0.3">
      <c r="A105" s="458"/>
    </row>
    <row r="106" spans="1:1" s="199" customFormat="1" x14ac:dyDescent="0.3">
      <c r="A106" s="458"/>
    </row>
    <row r="107" spans="1:1" s="199" customFormat="1" x14ac:dyDescent="0.3">
      <c r="A107" s="458"/>
    </row>
    <row r="108" spans="1:1" s="199" customFormat="1" x14ac:dyDescent="0.3">
      <c r="A108" s="458"/>
    </row>
    <row r="109" spans="1:1" s="199" customFormat="1" x14ac:dyDescent="0.3">
      <c r="A109" s="458"/>
    </row>
    <row r="110" spans="1:1" s="199" customFormat="1" x14ac:dyDescent="0.3">
      <c r="A110" s="458"/>
    </row>
    <row r="111" spans="1:1" s="199" customFormat="1" x14ac:dyDescent="0.3">
      <c r="A111" s="458"/>
    </row>
    <row r="112" spans="1:1" s="199" customFormat="1" x14ac:dyDescent="0.3">
      <c r="A112" s="458"/>
    </row>
    <row r="113" spans="1:1" s="199" customFormat="1" x14ac:dyDescent="0.3">
      <c r="A113" s="458"/>
    </row>
    <row r="114" spans="1:1" s="199" customFormat="1" x14ac:dyDescent="0.3">
      <c r="A114" s="458"/>
    </row>
    <row r="115" spans="1:1" s="199" customFormat="1" x14ac:dyDescent="0.3">
      <c r="A115" s="458"/>
    </row>
    <row r="116" spans="1:1" s="199" customFormat="1" x14ac:dyDescent="0.3">
      <c r="A116" s="458"/>
    </row>
    <row r="117" spans="1:1" s="199" customFormat="1" x14ac:dyDescent="0.3">
      <c r="A117" s="458"/>
    </row>
    <row r="118" spans="1:1" s="199" customFormat="1" x14ac:dyDescent="0.3">
      <c r="A118" s="458"/>
    </row>
    <row r="119" spans="1:1" s="199" customFormat="1" x14ac:dyDescent="0.3">
      <c r="A119" s="458"/>
    </row>
    <row r="120" spans="1:1" s="199" customFormat="1" x14ac:dyDescent="0.3">
      <c r="A120" s="458"/>
    </row>
    <row r="121" spans="1:1" s="199" customFormat="1" x14ac:dyDescent="0.3">
      <c r="A121" s="458"/>
    </row>
    <row r="122" spans="1:1" s="199" customFormat="1" x14ac:dyDescent="0.3">
      <c r="A122" s="458"/>
    </row>
    <row r="123" spans="1:1" s="199" customFormat="1" x14ac:dyDescent="0.3">
      <c r="A123" s="458"/>
    </row>
    <row r="124" spans="1:1" s="199" customFormat="1" x14ac:dyDescent="0.3">
      <c r="A124" s="458"/>
    </row>
    <row r="125" spans="1:1" s="199" customFormat="1" x14ac:dyDescent="0.3">
      <c r="A125" s="458"/>
    </row>
    <row r="126" spans="1:1" s="199" customFormat="1" x14ac:dyDescent="0.3">
      <c r="A126" s="458"/>
    </row>
    <row r="127" spans="1:1" s="199" customFormat="1" x14ac:dyDescent="0.3">
      <c r="A127" s="458"/>
    </row>
    <row r="128" spans="1:1" s="199" customFormat="1" x14ac:dyDescent="0.3">
      <c r="A128" s="458"/>
    </row>
    <row r="129" spans="1:1" s="199" customFormat="1" x14ac:dyDescent="0.3">
      <c r="A129" s="458"/>
    </row>
    <row r="130" spans="1:1" s="199" customFormat="1" x14ac:dyDescent="0.3">
      <c r="A130" s="458"/>
    </row>
    <row r="131" spans="1:1" s="199" customFormat="1" x14ac:dyDescent="0.3">
      <c r="A131" s="458"/>
    </row>
    <row r="132" spans="1:1" s="199" customFormat="1" x14ac:dyDescent="0.3">
      <c r="A132" s="458"/>
    </row>
    <row r="133" spans="1:1" s="199" customFormat="1" x14ac:dyDescent="0.3">
      <c r="A133" s="458"/>
    </row>
    <row r="134" spans="1:1" s="199" customFormat="1" x14ac:dyDescent="0.3">
      <c r="A134" s="458"/>
    </row>
    <row r="135" spans="1:1" s="199" customFormat="1" x14ac:dyDescent="0.3">
      <c r="A135" s="458"/>
    </row>
    <row r="136" spans="1:1" s="199" customFormat="1" x14ac:dyDescent="0.3">
      <c r="A136" s="458"/>
    </row>
    <row r="137" spans="1:1" s="199" customFormat="1" x14ac:dyDescent="0.3">
      <c r="A137" s="458"/>
    </row>
    <row r="138" spans="1:1" s="199" customFormat="1" x14ac:dyDescent="0.3">
      <c r="A138" s="458"/>
    </row>
    <row r="139" spans="1:1" s="199" customFormat="1" x14ac:dyDescent="0.3">
      <c r="A139" s="458"/>
    </row>
    <row r="140" spans="1:1" s="199" customFormat="1" x14ac:dyDescent="0.3">
      <c r="A140" s="458"/>
    </row>
    <row r="141" spans="1:1" s="199" customFormat="1" x14ac:dyDescent="0.3">
      <c r="A141" s="458"/>
    </row>
    <row r="142" spans="1:1" s="199" customFormat="1" x14ac:dyDescent="0.3">
      <c r="A142" s="458"/>
    </row>
    <row r="143" spans="1:1" s="199" customFormat="1" x14ac:dyDescent="0.3">
      <c r="A143" s="458"/>
    </row>
    <row r="144" spans="1:1" s="199" customFormat="1" x14ac:dyDescent="0.3">
      <c r="A144" s="458"/>
    </row>
    <row r="145" spans="1:1" s="199" customFormat="1" x14ac:dyDescent="0.3">
      <c r="A145" s="458"/>
    </row>
    <row r="146" spans="1:1" s="199" customFormat="1" x14ac:dyDescent="0.3">
      <c r="A146" s="458"/>
    </row>
    <row r="147" spans="1:1" s="199" customFormat="1" x14ac:dyDescent="0.3">
      <c r="A147" s="458"/>
    </row>
    <row r="148" spans="1:1" s="199" customFormat="1" x14ac:dyDescent="0.3">
      <c r="A148" s="458"/>
    </row>
    <row r="149" spans="1:1" s="199" customFormat="1" x14ac:dyDescent="0.3">
      <c r="A149" s="458"/>
    </row>
    <row r="150" spans="1:1" s="199" customFormat="1" x14ac:dyDescent="0.3">
      <c r="A150" s="458"/>
    </row>
    <row r="151" spans="1:1" s="199" customFormat="1" x14ac:dyDescent="0.3">
      <c r="A151" s="458"/>
    </row>
    <row r="152" spans="1:1" s="199" customFormat="1" x14ac:dyDescent="0.3">
      <c r="A152" s="458"/>
    </row>
    <row r="153" spans="1:1" s="199" customFormat="1" x14ac:dyDescent="0.3">
      <c r="A153" s="458"/>
    </row>
    <row r="154" spans="1:1" s="199" customFormat="1" x14ac:dyDescent="0.3">
      <c r="A154" s="458"/>
    </row>
    <row r="155" spans="1:1" s="199" customFormat="1" x14ac:dyDescent="0.3">
      <c r="A155" s="458"/>
    </row>
    <row r="156" spans="1:1" s="199" customFormat="1" x14ac:dyDescent="0.3">
      <c r="A156" s="458"/>
    </row>
    <row r="157" spans="1:1" s="199" customFormat="1" x14ac:dyDescent="0.3">
      <c r="A157" s="458"/>
    </row>
    <row r="158" spans="1:1" s="199" customFormat="1" x14ac:dyDescent="0.3">
      <c r="A158" s="458"/>
    </row>
    <row r="159" spans="1:1" s="199" customFormat="1" x14ac:dyDescent="0.3">
      <c r="A159" s="458"/>
    </row>
    <row r="160" spans="1:1" s="199" customFormat="1" x14ac:dyDescent="0.3">
      <c r="A160" s="458"/>
    </row>
    <row r="161" spans="1:1" s="199" customFormat="1" x14ac:dyDescent="0.3">
      <c r="A161" s="458"/>
    </row>
    <row r="162" spans="1:1" s="199" customFormat="1" x14ac:dyDescent="0.3">
      <c r="A162" s="458"/>
    </row>
    <row r="163" spans="1:1" s="199" customFormat="1" x14ac:dyDescent="0.3">
      <c r="A163" s="458"/>
    </row>
    <row r="164" spans="1:1" s="199" customFormat="1" x14ac:dyDescent="0.3">
      <c r="A164" s="458"/>
    </row>
    <row r="165" spans="1:1" s="199" customFormat="1" x14ac:dyDescent="0.3">
      <c r="A165" s="458"/>
    </row>
    <row r="166" spans="1:1" s="199" customFormat="1" x14ac:dyDescent="0.3">
      <c r="A166" s="458"/>
    </row>
    <row r="167" spans="1:1" s="199" customFormat="1" x14ac:dyDescent="0.3">
      <c r="A167" s="458"/>
    </row>
    <row r="168" spans="1:1" s="199" customFormat="1" x14ac:dyDescent="0.3">
      <c r="A168" s="458"/>
    </row>
    <row r="169" spans="1:1" s="199" customFormat="1" x14ac:dyDescent="0.3">
      <c r="A169" s="458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3"/>
  <sheetViews>
    <sheetView topLeftCell="H1" zoomScale="80" zoomScaleNormal="80" workbookViewId="0">
      <pane ySplit="2" topLeftCell="A3" activePane="bottomLeft" state="frozen"/>
      <selection pane="bottomLeft" activeCell="I6" sqref="I6"/>
    </sheetView>
  </sheetViews>
  <sheetFormatPr defaultColWidth="8.88671875" defaultRowHeight="14.4" outlineLevelCol="2" x14ac:dyDescent="0.3"/>
  <cols>
    <col min="1" max="1" width="52.6640625" style="1" customWidth="1"/>
    <col min="2" max="2" width="7.109375" style="1" customWidth="1"/>
    <col min="3" max="3" width="14.44140625" style="1" customWidth="1"/>
    <col min="4" max="5" width="9.44140625" style="1" customWidth="1"/>
    <col min="6" max="6" width="8.6640625" style="1" customWidth="1"/>
    <col min="7" max="7" width="19.44140625" style="1" customWidth="1"/>
    <col min="8" max="8" width="22.44140625" style="1" bestFit="1" customWidth="1"/>
    <col min="9" max="9" width="20.88671875" style="1" bestFit="1" customWidth="1"/>
    <col min="10" max="10" width="16.109375" style="1" bestFit="1" customWidth="1"/>
    <col min="11" max="11" width="8.88671875" style="1"/>
    <col min="12" max="12" width="14.44140625" style="1" customWidth="1" outlineLevel="2"/>
    <col min="13" max="14" width="9.44140625" style="1" customWidth="1" outlineLevel="2"/>
    <col min="15" max="15" width="8.6640625" style="1" customWidth="1" outlineLevel="2"/>
    <col min="16" max="16" width="19.44140625" style="1" customWidth="1" outlineLevel="2"/>
    <col min="17" max="17" width="22.44140625" style="1" customWidth="1" outlineLevel="2"/>
    <col min="18" max="18" width="20.88671875" style="1" customWidth="1" outlineLevel="2"/>
    <col min="19" max="19" width="16.109375" style="1" customWidth="1" outlineLevel="2"/>
    <col min="20" max="20" width="8.88671875" style="1"/>
    <col min="21" max="21" width="14.44140625" style="1" customWidth="1" outlineLevel="1"/>
    <col min="22" max="23" width="9.44140625" style="1" customWidth="1" outlineLevel="1"/>
    <col min="24" max="24" width="8.6640625" style="1" customWidth="1" outlineLevel="1"/>
    <col min="25" max="25" width="19.44140625" style="1" customWidth="1" outlineLevel="1"/>
    <col min="26" max="26" width="22.44140625" style="1" customWidth="1" outlineLevel="1"/>
    <col min="27" max="27" width="20.88671875" style="1" customWidth="1" outlineLevel="1"/>
    <col min="28" max="28" width="16.109375" style="1" customWidth="1" outlineLevel="1"/>
    <col min="29" max="16384" width="8.88671875" style="1"/>
  </cols>
  <sheetData>
    <row r="1" spans="1:29" ht="15.6" x14ac:dyDescent="0.3">
      <c r="A1" s="211"/>
      <c r="B1" s="214"/>
      <c r="C1" s="213"/>
      <c r="D1" s="512" t="s">
        <v>0</v>
      </c>
      <c r="E1" s="513"/>
      <c r="F1" s="513"/>
      <c r="G1" s="513"/>
      <c r="H1" s="514"/>
      <c r="I1" s="209" t="s">
        <v>6</v>
      </c>
      <c r="J1" s="210" t="s">
        <v>1</v>
      </c>
      <c r="K1" s="212" t="s">
        <v>196</v>
      </c>
      <c r="L1" s="213"/>
      <c r="M1" s="512" t="s">
        <v>0</v>
      </c>
      <c r="N1" s="513"/>
      <c r="O1" s="513"/>
      <c r="P1" s="513"/>
      <c r="Q1" s="514"/>
      <c r="R1" s="209" t="s">
        <v>6</v>
      </c>
      <c r="S1" s="210" t="s">
        <v>1</v>
      </c>
      <c r="T1" s="212" t="s">
        <v>197</v>
      </c>
      <c r="U1" s="213"/>
      <c r="V1" s="512" t="s">
        <v>0</v>
      </c>
      <c r="W1" s="513"/>
      <c r="X1" s="513"/>
      <c r="Y1" s="513"/>
      <c r="Z1" s="514"/>
      <c r="AA1" s="209" t="s">
        <v>6</v>
      </c>
      <c r="AB1" s="210" t="s">
        <v>1</v>
      </c>
      <c r="AC1" s="212" t="s">
        <v>198</v>
      </c>
    </row>
    <row r="2" spans="1:29" ht="16.2" thickBot="1" x14ac:dyDescent="0.35">
      <c r="A2" s="175" t="s">
        <v>52</v>
      </c>
      <c r="B2" s="176" t="s">
        <v>53</v>
      </c>
      <c r="C2" s="177" t="s">
        <v>41</v>
      </c>
      <c r="D2" s="178" t="s">
        <v>54</v>
      </c>
      <c r="E2" s="178" t="s">
        <v>55</v>
      </c>
      <c r="F2" s="178" t="s">
        <v>56</v>
      </c>
      <c r="G2" s="179" t="s">
        <v>57</v>
      </c>
      <c r="H2" s="180" t="s">
        <v>4</v>
      </c>
      <c r="I2" s="177" t="s">
        <v>3</v>
      </c>
      <c r="J2" s="181" t="s">
        <v>4</v>
      </c>
      <c r="K2" s="212" t="s">
        <v>149</v>
      </c>
      <c r="L2" s="177" t="s">
        <v>41</v>
      </c>
      <c r="M2" s="178" t="s">
        <v>54</v>
      </c>
      <c r="N2" s="178" t="s">
        <v>55</v>
      </c>
      <c r="O2" s="178" t="s">
        <v>56</v>
      </c>
      <c r="P2" s="179" t="s">
        <v>57</v>
      </c>
      <c r="Q2" s="180" t="s">
        <v>4</v>
      </c>
      <c r="R2" s="177" t="s">
        <v>3</v>
      </c>
      <c r="S2" s="181" t="s">
        <v>4</v>
      </c>
      <c r="T2" s="212" t="s">
        <v>149</v>
      </c>
      <c r="U2" s="177" t="s">
        <v>41</v>
      </c>
      <c r="V2" s="178" t="s">
        <v>54</v>
      </c>
      <c r="W2" s="178" t="s">
        <v>55</v>
      </c>
      <c r="X2" s="178" t="s">
        <v>56</v>
      </c>
      <c r="Y2" s="179" t="s">
        <v>57</v>
      </c>
      <c r="Z2" s="180" t="s">
        <v>4</v>
      </c>
      <c r="AA2" s="177" t="s">
        <v>3</v>
      </c>
      <c r="AB2" s="181" t="s">
        <v>4</v>
      </c>
      <c r="AC2" s="212" t="s">
        <v>149</v>
      </c>
    </row>
    <row r="3" spans="1:29" ht="15.6" x14ac:dyDescent="0.3">
      <c r="A3" s="9" t="s">
        <v>58</v>
      </c>
      <c r="B3" s="10">
        <v>5350</v>
      </c>
      <c r="C3" s="11"/>
      <c r="D3" s="12"/>
      <c r="E3" s="12"/>
      <c r="F3" s="12"/>
      <c r="G3" s="13"/>
      <c r="H3" s="13"/>
      <c r="I3" s="336">
        <f>SUM(I4)</f>
        <v>0</v>
      </c>
      <c r="J3" s="13"/>
      <c r="K3" s="332">
        <f>I3</f>
        <v>0</v>
      </c>
      <c r="L3" s="11"/>
      <c r="M3" s="12"/>
      <c r="N3" s="12"/>
      <c r="O3" s="12"/>
      <c r="P3" s="13"/>
      <c r="Q3" s="13"/>
      <c r="R3" s="336">
        <f>SUM(R4)</f>
        <v>0</v>
      </c>
      <c r="S3" s="13"/>
      <c r="T3" s="332">
        <f>R3</f>
        <v>0</v>
      </c>
      <c r="U3" s="11"/>
      <c r="V3" s="12"/>
      <c r="W3" s="12"/>
      <c r="X3" s="12"/>
      <c r="Y3" s="13"/>
      <c r="Z3" s="13"/>
      <c r="AA3" s="336">
        <f>SUM(AA4)</f>
        <v>0</v>
      </c>
      <c r="AB3" s="13"/>
      <c r="AC3" s="332">
        <f>AA3</f>
        <v>0</v>
      </c>
    </row>
    <row r="4" spans="1:29" ht="16.2" thickBot="1" x14ac:dyDescent="0.35">
      <c r="A4" s="183" t="s">
        <v>161</v>
      </c>
      <c r="B4" s="206"/>
      <c r="C4" s="177"/>
      <c r="D4" s="178"/>
      <c r="E4" s="178"/>
      <c r="F4" s="178"/>
      <c r="G4" s="179"/>
      <c r="H4" s="180"/>
      <c r="I4" s="45"/>
      <c r="J4" s="181"/>
      <c r="K4" s="208"/>
      <c r="L4" s="177"/>
      <c r="M4" s="178"/>
      <c r="N4" s="178"/>
      <c r="O4" s="178"/>
      <c r="P4" s="179"/>
      <c r="Q4" s="180"/>
      <c r="R4" s="45"/>
      <c r="S4" s="181"/>
      <c r="T4" s="208"/>
      <c r="U4" s="177"/>
      <c r="V4" s="178"/>
      <c r="W4" s="178"/>
      <c r="X4" s="178"/>
      <c r="Y4" s="179"/>
      <c r="Z4" s="180"/>
      <c r="AA4" s="45"/>
      <c r="AB4" s="181"/>
      <c r="AC4" s="208"/>
    </row>
    <row r="5" spans="1:29" ht="16.2" thickBot="1" x14ac:dyDescent="0.35">
      <c r="A5" s="14" t="s">
        <v>59</v>
      </c>
      <c r="B5" s="15">
        <v>5351</v>
      </c>
      <c r="C5" s="11"/>
      <c r="D5" s="12"/>
      <c r="E5" s="12"/>
      <c r="F5" s="12"/>
      <c r="G5" s="13"/>
      <c r="H5" s="13"/>
      <c r="I5" s="11"/>
      <c r="J5" s="13"/>
      <c r="K5" s="332">
        <f>SUM(K6:K7)</f>
        <v>0</v>
      </c>
      <c r="L5" s="11"/>
      <c r="M5" s="12"/>
      <c r="N5" s="12"/>
      <c r="O5" s="12"/>
      <c r="P5" s="13"/>
      <c r="Q5" s="13"/>
      <c r="R5" s="11"/>
      <c r="S5" s="13"/>
      <c r="T5" s="332">
        <f>SUM(T6:T7)</f>
        <v>0</v>
      </c>
      <c r="U5" s="11"/>
      <c r="V5" s="12"/>
      <c r="W5" s="12"/>
      <c r="X5" s="12"/>
      <c r="Y5" s="13"/>
      <c r="Z5" s="13"/>
      <c r="AA5" s="11"/>
      <c r="AB5" s="13"/>
      <c r="AC5" s="332">
        <f>SUM(AC6:AC7)</f>
        <v>0</v>
      </c>
    </row>
    <row r="6" spans="1:29" ht="53.25" customHeight="1" x14ac:dyDescent="0.3">
      <c r="A6" s="183" t="s">
        <v>60</v>
      </c>
      <c r="B6" s="16">
        <v>53511</v>
      </c>
      <c r="C6" s="8"/>
      <c r="D6" s="17"/>
      <c r="E6" s="17"/>
      <c r="F6" s="17"/>
      <c r="G6" s="18"/>
      <c r="H6" s="19"/>
      <c r="I6" s="20"/>
      <c r="J6" s="247">
        <f>2*C6</f>
        <v>0</v>
      </c>
      <c r="K6" s="333">
        <f>J6</f>
        <v>0</v>
      </c>
      <c r="L6" s="8"/>
      <c r="M6" s="17"/>
      <c r="N6" s="17"/>
      <c r="O6" s="17"/>
      <c r="P6" s="18"/>
      <c r="Q6" s="19"/>
      <c r="R6" s="20"/>
      <c r="S6" s="247">
        <f>2*L6</f>
        <v>0</v>
      </c>
      <c r="T6" s="333">
        <f>S6</f>
        <v>0</v>
      </c>
      <c r="U6" s="8"/>
      <c r="V6" s="17"/>
      <c r="W6" s="17"/>
      <c r="X6" s="17"/>
      <c r="Y6" s="18"/>
      <c r="Z6" s="19"/>
      <c r="AA6" s="20"/>
      <c r="AB6" s="247">
        <f>2*U6</f>
        <v>0</v>
      </c>
      <c r="AC6" s="333">
        <f>AB6</f>
        <v>0</v>
      </c>
    </row>
    <row r="7" spans="1:29" ht="48.75" customHeight="1" thickBot="1" x14ac:dyDescent="0.35">
      <c r="A7" s="236" t="s">
        <v>61</v>
      </c>
      <c r="B7" s="237">
        <v>53512</v>
      </c>
      <c r="C7" s="229"/>
      <c r="D7" s="230"/>
      <c r="E7" s="230"/>
      <c r="F7" s="230"/>
      <c r="G7" s="238"/>
      <c r="H7" s="232"/>
      <c r="I7" s="230"/>
      <c r="J7" s="248">
        <f>1*C7</f>
        <v>0</v>
      </c>
      <c r="K7" s="234">
        <f>J7</f>
        <v>0</v>
      </c>
      <c r="L7" s="229"/>
      <c r="M7" s="230"/>
      <c r="N7" s="230"/>
      <c r="O7" s="230"/>
      <c r="P7" s="238"/>
      <c r="Q7" s="232"/>
      <c r="R7" s="230"/>
      <c r="S7" s="248">
        <f>1*L7</f>
        <v>0</v>
      </c>
      <c r="T7" s="234">
        <f>S7</f>
        <v>0</v>
      </c>
      <c r="U7" s="229"/>
      <c r="V7" s="230"/>
      <c r="W7" s="230"/>
      <c r="X7" s="230"/>
      <c r="Y7" s="238"/>
      <c r="Z7" s="232"/>
      <c r="AA7" s="230"/>
      <c r="AB7" s="248">
        <f>1*U7</f>
        <v>0</v>
      </c>
      <c r="AC7" s="234">
        <f>AB7</f>
        <v>0</v>
      </c>
    </row>
    <row r="8" spans="1:29" ht="15.6" x14ac:dyDescent="0.3">
      <c r="A8" s="14" t="s">
        <v>62</v>
      </c>
      <c r="B8" s="15">
        <v>5352</v>
      </c>
      <c r="C8" s="11"/>
      <c r="D8" s="12"/>
      <c r="E8" s="12"/>
      <c r="F8" s="12"/>
      <c r="G8" s="336">
        <f>G9+G12+G22</f>
        <v>0</v>
      </c>
      <c r="H8" s="13"/>
      <c r="I8" s="336">
        <f>I9+I12+I22</f>
        <v>0</v>
      </c>
      <c r="J8" s="13"/>
      <c r="K8" s="332">
        <f>G8+I8</f>
        <v>0</v>
      </c>
      <c r="L8" s="11"/>
      <c r="M8" s="12"/>
      <c r="N8" s="12"/>
      <c r="O8" s="12"/>
      <c r="P8" s="336">
        <f>P9+P12+P22</f>
        <v>0</v>
      </c>
      <c r="Q8" s="13"/>
      <c r="R8" s="336">
        <f>R9+R12+R22</f>
        <v>0</v>
      </c>
      <c r="S8" s="13"/>
      <c r="T8" s="332">
        <f>P8+R8</f>
        <v>0</v>
      </c>
      <c r="U8" s="11"/>
      <c r="V8" s="12"/>
      <c r="W8" s="12"/>
      <c r="X8" s="12"/>
      <c r="Y8" s="336">
        <f>Y9+Y12+Y22</f>
        <v>0</v>
      </c>
      <c r="Z8" s="13"/>
      <c r="AA8" s="336">
        <f>AA9+AA12+AA22</f>
        <v>0</v>
      </c>
      <c r="AB8" s="13"/>
      <c r="AC8" s="332">
        <f>Y8+AA8</f>
        <v>0</v>
      </c>
    </row>
    <row r="9" spans="1:29" x14ac:dyDescent="0.3">
      <c r="A9" s="26" t="s">
        <v>63</v>
      </c>
      <c r="B9" s="27">
        <v>53521</v>
      </c>
      <c r="C9" s="28"/>
      <c r="D9" s="29"/>
      <c r="E9" s="29"/>
      <c r="F9" s="29"/>
      <c r="G9" s="334">
        <f>SUM(G10:G11)</f>
        <v>0</v>
      </c>
      <c r="H9" s="29"/>
      <c r="I9" s="334">
        <f>SUM(I10:I11)</f>
        <v>0</v>
      </c>
      <c r="J9" s="32"/>
      <c r="K9" s="358">
        <f>SUM(D9:J9)</f>
        <v>0</v>
      </c>
      <c r="L9" s="28"/>
      <c r="M9" s="29"/>
      <c r="N9" s="29"/>
      <c r="O9" s="29"/>
      <c r="P9" s="334">
        <f>SUM(P10:P11)</f>
        <v>0</v>
      </c>
      <c r="Q9" s="29"/>
      <c r="R9" s="334">
        <f>SUM(R10:R11)</f>
        <v>0</v>
      </c>
      <c r="S9" s="32"/>
      <c r="T9" s="358">
        <f>SUM(M9:S9)</f>
        <v>0</v>
      </c>
      <c r="U9" s="28"/>
      <c r="V9" s="29"/>
      <c r="W9" s="29"/>
      <c r="X9" s="29"/>
      <c r="Y9" s="334">
        <f>SUM(Y10:Y11)</f>
        <v>0</v>
      </c>
      <c r="Z9" s="29"/>
      <c r="AA9" s="334">
        <f>SUM(AA10:AA11)</f>
        <v>0</v>
      </c>
      <c r="AB9" s="32"/>
      <c r="AC9" s="358">
        <f>SUM(V9:AB9)</f>
        <v>0</v>
      </c>
    </row>
    <row r="10" spans="1:29" ht="41.4" x14ac:dyDescent="0.3">
      <c r="A10" s="185" t="s">
        <v>64</v>
      </c>
      <c r="B10" s="33"/>
      <c r="C10" s="22"/>
      <c r="D10" s="25"/>
      <c r="E10" s="25"/>
      <c r="F10" s="25" t="s">
        <v>2</v>
      </c>
      <c r="G10" s="219">
        <f>(2*(0.1*C10))/5</f>
        <v>0</v>
      </c>
      <c r="H10" s="35" t="s">
        <v>65</v>
      </c>
      <c r="I10" s="25"/>
      <c r="J10" s="36"/>
      <c r="K10" s="36"/>
      <c r="L10" s="22"/>
      <c r="M10" s="25"/>
      <c r="N10" s="25"/>
      <c r="O10" s="25" t="s">
        <v>2</v>
      </c>
      <c r="P10" s="219">
        <f>(2*(0.1*L10))/5</f>
        <v>0</v>
      </c>
      <c r="Q10" s="35" t="s">
        <v>65</v>
      </c>
      <c r="R10" s="25"/>
      <c r="S10" s="36"/>
      <c r="T10" s="36"/>
      <c r="U10" s="22"/>
      <c r="V10" s="25"/>
      <c r="W10" s="25"/>
      <c r="X10" s="25" t="s">
        <v>2</v>
      </c>
      <c r="Y10" s="219">
        <f>(2*(0.1*U10))/5</f>
        <v>0</v>
      </c>
      <c r="Z10" s="35" t="s">
        <v>65</v>
      </c>
      <c r="AA10" s="25"/>
      <c r="AB10" s="36"/>
      <c r="AC10" s="36"/>
    </row>
    <row r="11" spans="1:29" x14ac:dyDescent="0.3">
      <c r="A11" s="185" t="s">
        <v>162</v>
      </c>
      <c r="B11" s="85"/>
      <c r="C11" s="81"/>
      <c r="D11" s="23"/>
      <c r="E11" s="359"/>
      <c r="F11" s="359"/>
      <c r="G11" s="360"/>
      <c r="H11" s="86"/>
      <c r="I11" s="393">
        <f>(C11*2*(1/10))/5</f>
        <v>0</v>
      </c>
      <c r="J11" s="360"/>
      <c r="K11" s="220"/>
      <c r="L11" s="81"/>
      <c r="M11" s="23"/>
      <c r="N11" s="359"/>
      <c r="O11" s="359"/>
      <c r="P11" s="360"/>
      <c r="Q11" s="86"/>
      <c r="R11" s="393">
        <f>(L11*2*(1/10))/5</f>
        <v>0</v>
      </c>
      <c r="S11" s="360"/>
      <c r="T11" s="220"/>
      <c r="U11" s="81"/>
      <c r="V11" s="23"/>
      <c r="W11" s="359"/>
      <c r="X11" s="359"/>
      <c r="Y11" s="360"/>
      <c r="Z11" s="86"/>
      <c r="AA11" s="393">
        <f>(U11*2*(1/10))/5</f>
        <v>0</v>
      </c>
      <c r="AB11" s="360"/>
      <c r="AC11" s="220"/>
    </row>
    <row r="12" spans="1:29" x14ac:dyDescent="0.3">
      <c r="A12" s="26" t="s">
        <v>66</v>
      </c>
      <c r="B12" s="37">
        <v>53522</v>
      </c>
      <c r="C12" s="38"/>
      <c r="D12" s="39"/>
      <c r="E12" s="40"/>
      <c r="F12" s="40"/>
      <c r="G12" s="335">
        <f>SUM(G13:G21)</f>
        <v>0</v>
      </c>
      <c r="H12" s="39"/>
      <c r="I12" s="40"/>
      <c r="J12" s="32"/>
      <c r="K12" s="358">
        <f>SUM(D12:J12)</f>
        <v>0</v>
      </c>
      <c r="L12" s="38"/>
      <c r="M12" s="39"/>
      <c r="N12" s="40"/>
      <c r="O12" s="40"/>
      <c r="P12" s="335">
        <f>SUM(P13:P21)</f>
        <v>0</v>
      </c>
      <c r="Q12" s="39"/>
      <c r="R12" s="40"/>
      <c r="S12" s="32"/>
      <c r="T12" s="358">
        <f>SUM(M12:S12)</f>
        <v>0</v>
      </c>
      <c r="U12" s="38"/>
      <c r="V12" s="39"/>
      <c r="W12" s="40"/>
      <c r="X12" s="40"/>
      <c r="Y12" s="335">
        <f>SUM(Y13:Y21)</f>
        <v>0</v>
      </c>
      <c r="Z12" s="39"/>
      <c r="AA12" s="40"/>
      <c r="AB12" s="32"/>
      <c r="AC12" s="358">
        <f>SUM(V12:AB12)</f>
        <v>0</v>
      </c>
    </row>
    <row r="13" spans="1:29" x14ac:dyDescent="0.3">
      <c r="A13" s="183" t="s">
        <v>67</v>
      </c>
      <c r="B13" s="43"/>
      <c r="C13" s="44"/>
      <c r="D13" s="20"/>
      <c r="E13" s="17"/>
      <c r="F13" s="17"/>
      <c r="G13" s="246">
        <f>2*C13</f>
        <v>0</v>
      </c>
      <c r="H13" s="19"/>
      <c r="I13" s="20"/>
      <c r="J13" s="46"/>
      <c r="K13" s="207"/>
      <c r="L13" s="44"/>
      <c r="M13" s="20"/>
      <c r="N13" s="17"/>
      <c r="O13" s="17"/>
      <c r="P13" s="246">
        <f>2*L13</f>
        <v>0</v>
      </c>
      <c r="Q13" s="19"/>
      <c r="R13" s="20"/>
      <c r="S13" s="46"/>
      <c r="T13" s="207"/>
      <c r="U13" s="44"/>
      <c r="V13" s="20"/>
      <c r="W13" s="17"/>
      <c r="X13" s="17"/>
      <c r="Y13" s="246">
        <f>2*U13</f>
        <v>0</v>
      </c>
      <c r="Z13" s="19"/>
      <c r="AA13" s="20"/>
      <c r="AB13" s="46"/>
      <c r="AC13" s="207"/>
    </row>
    <row r="14" spans="1:29" ht="27.6" x14ac:dyDescent="0.3">
      <c r="A14" s="186" t="s">
        <v>68</v>
      </c>
      <c r="B14" s="43"/>
      <c r="C14" s="47"/>
      <c r="D14" s="48"/>
      <c r="E14" s="48"/>
      <c r="F14" s="48"/>
      <c r="G14" s="49"/>
      <c r="H14" s="50"/>
      <c r="I14" s="25"/>
      <c r="J14" s="51"/>
      <c r="K14" s="51"/>
      <c r="L14" s="47"/>
      <c r="M14" s="48"/>
      <c r="N14" s="48"/>
      <c r="O14" s="48"/>
      <c r="P14" s="49"/>
      <c r="Q14" s="50"/>
      <c r="R14" s="25"/>
      <c r="S14" s="51"/>
      <c r="T14" s="51"/>
      <c r="U14" s="47"/>
      <c r="V14" s="48"/>
      <c r="W14" s="48"/>
      <c r="X14" s="48"/>
      <c r="Y14" s="49"/>
      <c r="Z14" s="50"/>
      <c r="AA14" s="25"/>
      <c r="AB14" s="51"/>
      <c r="AC14" s="51"/>
    </row>
    <row r="15" spans="1:29" ht="42.75" customHeight="1" x14ac:dyDescent="0.3">
      <c r="A15" s="187" t="s">
        <v>69</v>
      </c>
      <c r="B15" s="52"/>
      <c r="C15" s="22"/>
      <c r="D15" s="53"/>
      <c r="E15" s="53"/>
      <c r="F15" s="53"/>
      <c r="G15" s="219">
        <f>2*C15</f>
        <v>0</v>
      </c>
      <c r="H15" s="24"/>
      <c r="I15" s="23"/>
      <c r="J15" s="36"/>
      <c r="K15" s="88"/>
      <c r="L15" s="22"/>
      <c r="M15" s="53"/>
      <c r="N15" s="53"/>
      <c r="O15" s="53"/>
      <c r="P15" s="219">
        <f>2*L15</f>
        <v>0</v>
      </c>
      <c r="Q15" s="24"/>
      <c r="R15" s="23"/>
      <c r="S15" s="36"/>
      <c r="T15" s="88"/>
      <c r="U15" s="22"/>
      <c r="V15" s="53"/>
      <c r="W15" s="53"/>
      <c r="X15" s="53"/>
      <c r="Y15" s="219">
        <f>2*U15</f>
        <v>0</v>
      </c>
      <c r="Z15" s="24"/>
      <c r="AA15" s="23"/>
      <c r="AB15" s="36"/>
      <c r="AC15" s="88"/>
    </row>
    <row r="16" spans="1:29" x14ac:dyDescent="0.3">
      <c r="A16" s="54" t="s">
        <v>70</v>
      </c>
      <c r="B16" s="55"/>
      <c r="C16" s="56"/>
      <c r="D16" s="57"/>
      <c r="E16" s="57"/>
      <c r="F16" s="57"/>
      <c r="G16" s="58"/>
      <c r="H16" s="59"/>
      <c r="I16" s="60"/>
      <c r="J16" s="61"/>
      <c r="K16" s="224"/>
      <c r="L16" s="56"/>
      <c r="M16" s="57"/>
      <c r="N16" s="57"/>
      <c r="O16" s="57"/>
      <c r="P16" s="58"/>
      <c r="Q16" s="59"/>
      <c r="R16" s="60"/>
      <c r="S16" s="61"/>
      <c r="T16" s="224"/>
      <c r="U16" s="56"/>
      <c r="V16" s="57"/>
      <c r="W16" s="57"/>
      <c r="X16" s="57"/>
      <c r="Y16" s="58"/>
      <c r="Z16" s="59"/>
      <c r="AA16" s="60"/>
      <c r="AB16" s="61"/>
      <c r="AC16" s="224"/>
    </row>
    <row r="17" spans="1:29" ht="27.6" x14ac:dyDescent="0.3">
      <c r="A17" s="188" t="s">
        <v>71</v>
      </c>
      <c r="B17" s="52"/>
      <c r="C17" s="34"/>
      <c r="D17" s="25" t="s">
        <v>2</v>
      </c>
      <c r="E17" s="53"/>
      <c r="F17" s="53"/>
      <c r="G17" s="219">
        <f>15*C17</f>
        <v>0</v>
      </c>
      <c r="H17" s="35" t="s">
        <v>72</v>
      </c>
      <c r="I17" s="25"/>
      <c r="J17" s="36"/>
      <c r="K17" s="208"/>
      <c r="L17" s="34"/>
      <c r="M17" s="25" t="s">
        <v>2</v>
      </c>
      <c r="N17" s="53"/>
      <c r="O17" s="53"/>
      <c r="P17" s="219">
        <f>15*L17</f>
        <v>0</v>
      </c>
      <c r="Q17" s="35" t="s">
        <v>72</v>
      </c>
      <c r="R17" s="25"/>
      <c r="S17" s="36"/>
      <c r="T17" s="208"/>
      <c r="U17" s="34"/>
      <c r="V17" s="25" t="s">
        <v>2</v>
      </c>
      <c r="W17" s="53"/>
      <c r="X17" s="53"/>
      <c r="Y17" s="219">
        <f>15*U17</f>
        <v>0</v>
      </c>
      <c r="Z17" s="35" t="s">
        <v>72</v>
      </c>
      <c r="AA17" s="25"/>
      <c r="AB17" s="36"/>
      <c r="AC17" s="208"/>
    </row>
    <row r="18" spans="1:29" x14ac:dyDescent="0.3">
      <c r="A18" s="54" t="s">
        <v>73</v>
      </c>
      <c r="B18" s="56"/>
      <c r="C18" s="56"/>
      <c r="D18" s="59"/>
      <c r="E18" s="59"/>
      <c r="F18" s="59"/>
      <c r="G18" s="58"/>
      <c r="H18" s="59"/>
      <c r="I18" s="60"/>
      <c r="J18" s="61"/>
      <c r="K18" s="224"/>
      <c r="L18" s="56"/>
      <c r="M18" s="59"/>
      <c r="N18" s="59"/>
      <c r="O18" s="59"/>
      <c r="P18" s="58"/>
      <c r="Q18" s="59"/>
      <c r="R18" s="60"/>
      <c r="S18" s="61"/>
      <c r="T18" s="224"/>
      <c r="U18" s="56"/>
      <c r="V18" s="59"/>
      <c r="W18" s="59"/>
      <c r="X18" s="59"/>
      <c r="Y18" s="58"/>
      <c r="Z18" s="59"/>
      <c r="AA18" s="60"/>
      <c r="AB18" s="61"/>
      <c r="AC18" s="224"/>
    </row>
    <row r="19" spans="1:29" ht="27.6" x14ac:dyDescent="0.3">
      <c r="A19" s="189" t="s">
        <v>71</v>
      </c>
      <c r="B19" s="52"/>
      <c r="C19" s="34"/>
      <c r="D19" s="25" t="s">
        <v>2</v>
      </c>
      <c r="E19" s="53"/>
      <c r="F19" s="25"/>
      <c r="G19" s="219">
        <f>5*C19</f>
        <v>0</v>
      </c>
      <c r="H19" s="35" t="s">
        <v>72</v>
      </c>
      <c r="I19" s="25"/>
      <c r="J19" s="36"/>
      <c r="K19" s="36"/>
      <c r="L19" s="34"/>
      <c r="M19" s="25" t="s">
        <v>2</v>
      </c>
      <c r="N19" s="53"/>
      <c r="O19" s="25"/>
      <c r="P19" s="219">
        <f>5*L19</f>
        <v>0</v>
      </c>
      <c r="Q19" s="35" t="s">
        <v>72</v>
      </c>
      <c r="R19" s="25"/>
      <c r="S19" s="36"/>
      <c r="T19" s="36"/>
      <c r="U19" s="34"/>
      <c r="V19" s="25" t="s">
        <v>2</v>
      </c>
      <c r="W19" s="53"/>
      <c r="X19" s="25"/>
      <c r="Y19" s="219">
        <f>5*U19</f>
        <v>0</v>
      </c>
      <c r="Z19" s="35" t="s">
        <v>72</v>
      </c>
      <c r="AA19" s="25"/>
      <c r="AB19" s="36"/>
      <c r="AC19" s="36"/>
    </row>
    <row r="20" spans="1:29" x14ac:dyDescent="0.3">
      <c r="A20" s="63" t="s">
        <v>74</v>
      </c>
      <c r="B20" s="56"/>
      <c r="C20" s="56"/>
      <c r="D20" s="59"/>
      <c r="E20" s="59"/>
      <c r="F20" s="59"/>
      <c r="G20" s="58"/>
      <c r="H20" s="59"/>
      <c r="I20" s="60"/>
      <c r="J20" s="61"/>
      <c r="K20" s="224"/>
      <c r="L20" s="56"/>
      <c r="M20" s="59"/>
      <c r="N20" s="59"/>
      <c r="O20" s="59"/>
      <c r="P20" s="58"/>
      <c r="Q20" s="59"/>
      <c r="R20" s="60"/>
      <c r="S20" s="61"/>
      <c r="T20" s="224"/>
      <c r="U20" s="56"/>
      <c r="V20" s="59"/>
      <c r="W20" s="59"/>
      <c r="X20" s="59"/>
      <c r="Y20" s="58"/>
      <c r="Z20" s="59"/>
      <c r="AA20" s="60"/>
      <c r="AB20" s="61"/>
      <c r="AC20" s="224"/>
    </row>
    <row r="21" spans="1:29" ht="27.6" x14ac:dyDescent="0.3">
      <c r="A21" s="189" t="s">
        <v>71</v>
      </c>
      <c r="B21" s="52"/>
      <c r="C21" s="34"/>
      <c r="D21" s="25" t="s">
        <v>2</v>
      </c>
      <c r="E21" s="53"/>
      <c r="F21" s="25"/>
      <c r="G21" s="219">
        <f>1*C21</f>
        <v>0</v>
      </c>
      <c r="H21" s="35" t="s">
        <v>72</v>
      </c>
      <c r="I21" s="25"/>
      <c r="J21" s="36"/>
      <c r="K21" s="208"/>
      <c r="L21" s="34"/>
      <c r="M21" s="25" t="s">
        <v>2</v>
      </c>
      <c r="N21" s="53"/>
      <c r="O21" s="25"/>
      <c r="P21" s="219">
        <f>1*L21</f>
        <v>0</v>
      </c>
      <c r="Q21" s="35" t="s">
        <v>72</v>
      </c>
      <c r="R21" s="25"/>
      <c r="S21" s="36"/>
      <c r="T21" s="208"/>
      <c r="U21" s="34"/>
      <c r="V21" s="25" t="s">
        <v>2</v>
      </c>
      <c r="W21" s="53"/>
      <c r="X21" s="25"/>
      <c r="Y21" s="219">
        <f>1*U21</f>
        <v>0</v>
      </c>
      <c r="Z21" s="35" t="s">
        <v>72</v>
      </c>
      <c r="AA21" s="25"/>
      <c r="AB21" s="36"/>
      <c r="AC21" s="208"/>
    </row>
    <row r="22" spans="1:29" x14ac:dyDescent="0.3">
      <c r="A22" s="26" t="s">
        <v>75</v>
      </c>
      <c r="B22" s="37">
        <v>53523</v>
      </c>
      <c r="C22" s="38"/>
      <c r="D22" s="39"/>
      <c r="E22" s="39"/>
      <c r="F22" s="39"/>
      <c r="G22" s="335">
        <f>SUM(G23:G43)</f>
        <v>0</v>
      </c>
      <c r="H22" s="39"/>
      <c r="I22" s="335">
        <f>SUM(I23:I43)</f>
        <v>0</v>
      </c>
      <c r="J22" s="42"/>
      <c r="K22" s="358">
        <f>SUM(D22:J22)</f>
        <v>0</v>
      </c>
      <c r="L22" s="38"/>
      <c r="M22" s="39"/>
      <c r="N22" s="39"/>
      <c r="O22" s="39"/>
      <c r="P22" s="335">
        <f>SUM(P23:P43)</f>
        <v>0</v>
      </c>
      <c r="Q22" s="39"/>
      <c r="R22" s="335">
        <f>SUM(R23:R43)</f>
        <v>0</v>
      </c>
      <c r="S22" s="42"/>
      <c r="T22" s="358">
        <f>SUM(M22:S22)</f>
        <v>0</v>
      </c>
      <c r="U22" s="38"/>
      <c r="V22" s="39"/>
      <c r="W22" s="39"/>
      <c r="X22" s="39"/>
      <c r="Y22" s="335">
        <f>SUM(Y23:Y43)</f>
        <v>0</v>
      </c>
      <c r="Z22" s="39"/>
      <c r="AA22" s="335">
        <f>SUM(AA23:AA43)</f>
        <v>0</v>
      </c>
      <c r="AB22" s="42"/>
      <c r="AC22" s="358">
        <f>SUM(V22:AB22)</f>
        <v>0</v>
      </c>
    </row>
    <row r="23" spans="1:29" x14ac:dyDescent="0.3">
      <c r="A23" s="184" t="s">
        <v>299</v>
      </c>
      <c r="B23" s="33"/>
      <c r="C23" s="22"/>
      <c r="D23" s="84"/>
      <c r="E23" s="53"/>
      <c r="F23" s="84"/>
      <c r="G23" s="219"/>
      <c r="H23" s="79"/>
      <c r="I23" s="25">
        <f>0.25*C23</f>
        <v>0</v>
      </c>
      <c r="J23" s="80"/>
      <c r="K23" s="208"/>
      <c r="L23" s="22"/>
      <c r="M23" s="84"/>
      <c r="N23" s="53"/>
      <c r="O23" s="84"/>
      <c r="P23" s="219"/>
      <c r="Q23" s="79"/>
      <c r="R23" s="25">
        <f>0.25*L23</f>
        <v>0</v>
      </c>
      <c r="S23" s="80"/>
      <c r="T23" s="208"/>
      <c r="U23" s="22"/>
      <c r="V23" s="84"/>
      <c r="W23" s="53"/>
      <c r="X23" s="84"/>
      <c r="Y23" s="219"/>
      <c r="Z23" s="79"/>
      <c r="AA23" s="25">
        <f>0.25*U23</f>
        <v>0</v>
      </c>
      <c r="AB23" s="80"/>
      <c r="AC23" s="208"/>
    </row>
    <row r="24" spans="1:29" x14ac:dyDescent="0.3">
      <c r="A24" s="64" t="s">
        <v>155</v>
      </c>
      <c r="B24" s="65"/>
      <c r="C24" s="65"/>
      <c r="D24" s="66"/>
      <c r="E24" s="66"/>
      <c r="F24" s="66"/>
      <c r="G24" s="67"/>
      <c r="H24" s="66"/>
      <c r="I24" s="68"/>
      <c r="J24" s="69"/>
      <c r="K24" s="217"/>
      <c r="L24" s="65"/>
      <c r="M24" s="66"/>
      <c r="N24" s="66"/>
      <c r="O24" s="66"/>
      <c r="P24" s="67"/>
      <c r="Q24" s="66"/>
      <c r="R24" s="68"/>
      <c r="S24" s="69"/>
      <c r="T24" s="217"/>
      <c r="U24" s="65"/>
      <c r="V24" s="66"/>
      <c r="W24" s="66"/>
      <c r="X24" s="66"/>
      <c r="Y24" s="67"/>
      <c r="Z24" s="66"/>
      <c r="AA24" s="68"/>
      <c r="AB24" s="69"/>
      <c r="AC24" s="217"/>
    </row>
    <row r="25" spans="1:29" x14ac:dyDescent="0.3">
      <c r="A25" s="183" t="s">
        <v>76</v>
      </c>
      <c r="B25" s="70"/>
      <c r="C25" s="8"/>
      <c r="D25" s="71"/>
      <c r="E25" s="17"/>
      <c r="F25" s="474" t="s">
        <v>2</v>
      </c>
      <c r="G25" s="246">
        <f>(2*C25)/5</f>
        <v>0</v>
      </c>
      <c r="H25" s="72"/>
      <c r="I25" s="71"/>
      <c r="J25" s="73"/>
      <c r="K25" s="46"/>
      <c r="L25" s="8"/>
      <c r="M25" s="71"/>
      <c r="N25" s="17" t="s">
        <v>2</v>
      </c>
      <c r="O25" s="71"/>
      <c r="P25" s="246">
        <f>(2*L25)/3</f>
        <v>0</v>
      </c>
      <c r="Q25" s="72"/>
      <c r="R25" s="71"/>
      <c r="S25" s="73"/>
      <c r="T25" s="46"/>
      <c r="U25" s="8"/>
      <c r="V25" s="71"/>
      <c r="W25" s="17" t="s">
        <v>2</v>
      </c>
      <c r="X25" s="71"/>
      <c r="Y25" s="246">
        <f>(2*U25)/3</f>
        <v>0</v>
      </c>
      <c r="Z25" s="72"/>
      <c r="AA25" s="71"/>
      <c r="AB25" s="73"/>
      <c r="AC25" s="46"/>
    </row>
    <row r="26" spans="1:29" x14ac:dyDescent="0.3">
      <c r="A26" s="182" t="s">
        <v>77</v>
      </c>
      <c r="B26" s="74"/>
      <c r="C26" s="47"/>
      <c r="D26" s="48" t="s">
        <v>2</v>
      </c>
      <c r="E26" s="75"/>
      <c r="F26" s="75"/>
      <c r="G26" s="245">
        <f>3*C26</f>
        <v>0</v>
      </c>
      <c r="H26" s="76"/>
      <c r="I26" s="77"/>
      <c r="J26" s="78"/>
      <c r="K26" s="51"/>
      <c r="L26" s="47"/>
      <c r="M26" s="48" t="s">
        <v>2</v>
      </c>
      <c r="N26" s="75"/>
      <c r="O26" s="75"/>
      <c r="P26" s="245">
        <f>3*L26</f>
        <v>0</v>
      </c>
      <c r="Q26" s="76"/>
      <c r="R26" s="77"/>
      <c r="S26" s="78"/>
      <c r="T26" s="51"/>
      <c r="U26" s="47"/>
      <c r="V26" s="48" t="s">
        <v>2</v>
      </c>
      <c r="W26" s="75"/>
      <c r="X26" s="75"/>
      <c r="Y26" s="245">
        <f>3*U26</f>
        <v>0</v>
      </c>
      <c r="Z26" s="76"/>
      <c r="AA26" s="77"/>
      <c r="AB26" s="78"/>
      <c r="AC26" s="51"/>
    </row>
    <row r="27" spans="1:29" ht="55.2" x14ac:dyDescent="0.3">
      <c r="A27" s="184" t="s">
        <v>78</v>
      </c>
      <c r="B27" s="33"/>
      <c r="C27" s="81"/>
      <c r="D27" s="53"/>
      <c r="E27" s="53"/>
      <c r="F27" s="53" t="s">
        <v>2</v>
      </c>
      <c r="G27" s="243">
        <f>10*C27/5</f>
        <v>0</v>
      </c>
      <c r="H27" s="79"/>
      <c r="I27" s="25"/>
      <c r="J27" s="88"/>
      <c r="K27" s="223"/>
      <c r="L27" s="81"/>
      <c r="M27" s="53"/>
      <c r="N27" s="53"/>
      <c r="O27" s="53"/>
      <c r="P27" s="243">
        <f>10*L27/5</f>
        <v>0</v>
      </c>
      <c r="Q27" s="79"/>
      <c r="R27" s="25"/>
      <c r="S27" s="88"/>
      <c r="T27" s="223"/>
      <c r="U27" s="81"/>
      <c r="V27" s="53"/>
      <c r="W27" s="53"/>
      <c r="X27" s="53"/>
      <c r="Y27" s="243">
        <f>10*U27/5</f>
        <v>0</v>
      </c>
      <c r="Z27" s="79"/>
      <c r="AA27" s="25"/>
      <c r="AB27" s="88"/>
      <c r="AC27" s="223"/>
    </row>
    <row r="28" spans="1:29" x14ac:dyDescent="0.3">
      <c r="A28" s="64" t="s">
        <v>79</v>
      </c>
      <c r="B28" s="65"/>
      <c r="C28" s="65"/>
      <c r="D28" s="66"/>
      <c r="E28" s="66"/>
      <c r="F28" s="66"/>
      <c r="G28" s="67"/>
      <c r="H28" s="66"/>
      <c r="I28" s="68"/>
      <c r="J28" s="69"/>
      <c r="K28" s="217"/>
      <c r="L28" s="65"/>
      <c r="M28" s="66"/>
      <c r="N28" s="66"/>
      <c r="O28" s="66"/>
      <c r="P28" s="67"/>
      <c r="Q28" s="66"/>
      <c r="R28" s="68"/>
      <c r="S28" s="69"/>
      <c r="T28" s="217"/>
      <c r="U28" s="65"/>
      <c r="V28" s="66"/>
      <c r="W28" s="66"/>
      <c r="X28" s="66"/>
      <c r="Y28" s="67"/>
      <c r="Z28" s="66"/>
      <c r="AA28" s="68"/>
      <c r="AB28" s="69"/>
      <c r="AC28" s="217"/>
    </row>
    <row r="29" spans="1:29" x14ac:dyDescent="0.3">
      <c r="A29" s="184" t="s">
        <v>80</v>
      </c>
      <c r="B29" s="33"/>
      <c r="C29" s="8"/>
      <c r="D29" s="71"/>
      <c r="E29" s="71"/>
      <c r="F29" s="53" t="s">
        <v>2</v>
      </c>
      <c r="G29" s="244">
        <f>(1*C29)/5</f>
        <v>0</v>
      </c>
      <c r="H29" s="79"/>
      <c r="I29" s="71"/>
      <c r="J29" s="80"/>
      <c r="K29" s="207"/>
      <c r="L29" s="8"/>
      <c r="M29" s="71"/>
      <c r="N29" s="71"/>
      <c r="O29" s="53" t="s">
        <v>2</v>
      </c>
      <c r="P29" s="244">
        <f>(1*L29)/5</f>
        <v>0</v>
      </c>
      <c r="Q29" s="79"/>
      <c r="R29" s="71"/>
      <c r="S29" s="80"/>
      <c r="T29" s="207"/>
      <c r="U29" s="8"/>
      <c r="V29" s="71"/>
      <c r="W29" s="71"/>
      <c r="X29" s="53" t="s">
        <v>2</v>
      </c>
      <c r="Y29" s="244">
        <f>(1*U29)/5</f>
        <v>0</v>
      </c>
      <c r="Z29" s="79"/>
      <c r="AA29" s="71"/>
      <c r="AB29" s="80"/>
      <c r="AC29" s="207"/>
    </row>
    <row r="30" spans="1:29" x14ac:dyDescent="0.3">
      <c r="A30" s="190" t="s">
        <v>81</v>
      </c>
      <c r="B30" s="85"/>
      <c r="C30" s="81"/>
      <c r="D30" s="82"/>
      <c r="E30" s="82"/>
      <c r="F30" s="473" t="s">
        <v>2</v>
      </c>
      <c r="G30" s="243">
        <f>5*C30/5</f>
        <v>0</v>
      </c>
      <c r="H30" s="83"/>
      <c r="I30" s="84"/>
      <c r="J30" s="218"/>
      <c r="K30" s="88"/>
      <c r="L30" s="81"/>
      <c r="M30" s="82"/>
      <c r="N30" s="82"/>
      <c r="O30" s="82"/>
      <c r="P30" s="243">
        <f>5*L30/5</f>
        <v>0</v>
      </c>
      <c r="Q30" s="83"/>
      <c r="R30" s="84"/>
      <c r="S30" s="218"/>
      <c r="T30" s="88"/>
      <c r="U30" s="81"/>
      <c r="V30" s="82"/>
      <c r="W30" s="82"/>
      <c r="X30" s="82"/>
      <c r="Y30" s="243">
        <f>5*U30/5</f>
        <v>0</v>
      </c>
      <c r="Z30" s="83"/>
      <c r="AA30" s="84"/>
      <c r="AB30" s="218"/>
      <c r="AC30" s="88"/>
    </row>
    <row r="31" spans="1:29" x14ac:dyDescent="0.3">
      <c r="A31" s="64" t="s">
        <v>82</v>
      </c>
      <c r="B31" s="65"/>
      <c r="C31" s="65"/>
      <c r="D31" s="66"/>
      <c r="E31" s="66"/>
      <c r="F31" s="68"/>
      <c r="G31" s="67"/>
      <c r="H31" s="66"/>
      <c r="I31" s="68"/>
      <c r="J31" s="69"/>
      <c r="K31" s="217"/>
      <c r="L31" s="65"/>
      <c r="M31" s="66"/>
      <c r="N31" s="66"/>
      <c r="O31" s="68"/>
      <c r="P31" s="67"/>
      <c r="Q31" s="66"/>
      <c r="R31" s="68"/>
      <c r="S31" s="69"/>
      <c r="T31" s="217"/>
      <c r="U31" s="65"/>
      <c r="V31" s="66"/>
      <c r="W31" s="66"/>
      <c r="X31" s="68"/>
      <c r="Y31" s="67"/>
      <c r="Z31" s="66"/>
      <c r="AA31" s="68"/>
      <c r="AB31" s="69"/>
      <c r="AC31" s="217"/>
    </row>
    <row r="32" spans="1:29" s="2" customFormat="1" x14ac:dyDescent="0.3">
      <c r="A32" s="183" t="s">
        <v>83</v>
      </c>
      <c r="B32" s="16"/>
      <c r="C32" s="8"/>
      <c r="D32" s="17"/>
      <c r="E32" s="17" t="s">
        <v>2</v>
      </c>
      <c r="F32" s="17"/>
      <c r="G32" s="246">
        <f>(1*C32)/3</f>
        <v>0</v>
      </c>
      <c r="H32" s="19"/>
      <c r="I32" s="20"/>
      <c r="J32" s="46"/>
      <c r="K32" s="46"/>
      <c r="L32" s="8"/>
      <c r="M32" s="17"/>
      <c r="N32" s="17" t="s">
        <v>2</v>
      </c>
      <c r="O32" s="17"/>
      <c r="P32" s="246">
        <f>(1*L32)/3</f>
        <v>0</v>
      </c>
      <c r="Q32" s="19"/>
      <c r="R32" s="20"/>
      <c r="S32" s="46"/>
      <c r="T32" s="46"/>
      <c r="U32" s="8"/>
      <c r="V32" s="17"/>
      <c r="W32" s="17" t="s">
        <v>2</v>
      </c>
      <c r="X32" s="17"/>
      <c r="Y32" s="246">
        <f>(1*U32)/3</f>
        <v>0</v>
      </c>
      <c r="Z32" s="19"/>
      <c r="AA32" s="20"/>
      <c r="AB32" s="46"/>
      <c r="AC32" s="46"/>
    </row>
    <row r="33" spans="1:29" s="2" customFormat="1" x14ac:dyDescent="0.3">
      <c r="A33" s="183" t="s">
        <v>159</v>
      </c>
      <c r="B33" s="21"/>
      <c r="C33" s="8"/>
      <c r="D33" s="53"/>
      <c r="E33" s="53"/>
      <c r="F33" s="53"/>
      <c r="G33" s="219"/>
      <c r="H33" s="24"/>
      <c r="I33" s="23">
        <f>C33*1</f>
        <v>0</v>
      </c>
      <c r="J33" s="36"/>
      <c r="K33" s="36"/>
      <c r="L33" s="8"/>
      <c r="M33" s="53"/>
      <c r="N33" s="53"/>
      <c r="O33" s="53"/>
      <c r="P33" s="219"/>
      <c r="Q33" s="24"/>
      <c r="R33" s="23">
        <f>L33*1</f>
        <v>0</v>
      </c>
      <c r="S33" s="36"/>
      <c r="T33" s="36"/>
      <c r="U33" s="8"/>
      <c r="V33" s="53"/>
      <c r="W33" s="53"/>
      <c r="X33" s="53"/>
      <c r="Y33" s="219"/>
      <c r="Z33" s="24"/>
      <c r="AA33" s="23">
        <f>U33*1</f>
        <v>0</v>
      </c>
      <c r="AB33" s="36"/>
      <c r="AC33" s="36"/>
    </row>
    <row r="34" spans="1:29" s="2" customFormat="1" ht="27.6" x14ac:dyDescent="0.3">
      <c r="A34" s="190" t="s">
        <v>84</v>
      </c>
      <c r="B34" s="85"/>
      <c r="C34" s="23"/>
      <c r="D34" s="23" t="s">
        <v>2</v>
      </c>
      <c r="E34" s="23"/>
      <c r="F34" s="23"/>
      <c r="G34" s="242"/>
      <c r="H34" s="86"/>
      <c r="I34" s="87"/>
      <c r="J34" s="88"/>
      <c r="K34" s="88"/>
      <c r="L34" s="23"/>
      <c r="M34" s="23" t="s">
        <v>2</v>
      </c>
      <c r="N34" s="23"/>
      <c r="O34" s="23"/>
      <c r="P34" s="242"/>
      <c r="Q34" s="86"/>
      <c r="R34" s="87"/>
      <c r="S34" s="88"/>
      <c r="T34" s="88"/>
      <c r="U34" s="23"/>
      <c r="V34" s="23" t="s">
        <v>2</v>
      </c>
      <c r="W34" s="23"/>
      <c r="X34" s="23"/>
      <c r="Y34" s="242"/>
      <c r="Z34" s="86"/>
      <c r="AA34" s="87"/>
      <c r="AB34" s="88"/>
      <c r="AC34" s="88"/>
    </row>
    <row r="35" spans="1:29" x14ac:dyDescent="0.3">
      <c r="A35" s="64" t="s">
        <v>85</v>
      </c>
      <c r="B35" s="65"/>
      <c r="C35" s="65"/>
      <c r="D35" s="66"/>
      <c r="E35" s="66"/>
      <c r="F35" s="66"/>
      <c r="G35" s="67"/>
      <c r="H35" s="66"/>
      <c r="I35" s="68"/>
      <c r="J35" s="69"/>
      <c r="K35" s="217"/>
      <c r="L35" s="65"/>
      <c r="M35" s="66"/>
      <c r="N35" s="66"/>
      <c r="O35" s="66"/>
      <c r="P35" s="67"/>
      <c r="Q35" s="66"/>
      <c r="R35" s="68"/>
      <c r="S35" s="69"/>
      <c r="T35" s="217"/>
      <c r="U35" s="65"/>
      <c r="V35" s="66"/>
      <c r="W35" s="66"/>
      <c r="X35" s="66"/>
      <c r="Y35" s="67"/>
      <c r="Z35" s="66"/>
      <c r="AA35" s="68"/>
      <c r="AB35" s="69"/>
      <c r="AC35" s="217"/>
    </row>
    <row r="36" spans="1:29" ht="27.6" x14ac:dyDescent="0.3">
      <c r="A36" s="183" t="s">
        <v>309</v>
      </c>
      <c r="B36" s="16"/>
      <c r="C36" s="8"/>
      <c r="D36" s="17" t="s">
        <v>2</v>
      </c>
      <c r="E36" s="17"/>
      <c r="F36" s="17"/>
      <c r="G36" s="45"/>
      <c r="H36" s="17"/>
      <c r="I36" s="20"/>
      <c r="J36" s="89"/>
      <c r="K36" s="207"/>
      <c r="L36" s="8"/>
      <c r="M36" s="17" t="s">
        <v>2</v>
      </c>
      <c r="N36" s="17"/>
      <c r="O36" s="17"/>
      <c r="P36" s="45"/>
      <c r="Q36" s="17"/>
      <c r="R36" s="20"/>
      <c r="S36" s="89"/>
      <c r="T36" s="207"/>
      <c r="U36" s="8"/>
      <c r="V36" s="17" t="s">
        <v>2</v>
      </c>
      <c r="W36" s="17"/>
      <c r="X36" s="17"/>
      <c r="Y36" s="45"/>
      <c r="Z36" s="17"/>
      <c r="AA36" s="20"/>
      <c r="AB36" s="89"/>
      <c r="AC36" s="207"/>
    </row>
    <row r="37" spans="1:29" x14ac:dyDescent="0.3">
      <c r="A37" s="184" t="s">
        <v>324</v>
      </c>
      <c r="B37" s="16"/>
      <c r="C37" s="8"/>
      <c r="D37" s="17"/>
      <c r="E37" s="17"/>
      <c r="F37" s="17"/>
      <c r="H37" s="17"/>
      <c r="I37" s="45"/>
      <c r="J37" s="89"/>
      <c r="K37" s="207"/>
      <c r="L37" s="8"/>
      <c r="M37" s="17"/>
      <c r="N37" s="17"/>
      <c r="O37" s="17"/>
      <c r="P37" s="45"/>
      <c r="Q37" s="17"/>
      <c r="R37" s="45"/>
      <c r="S37" s="89"/>
      <c r="T37" s="207"/>
      <c r="U37" s="8"/>
      <c r="V37" s="17"/>
      <c r="W37" s="17"/>
      <c r="X37" s="17"/>
      <c r="Y37" s="45"/>
      <c r="Z37" s="17"/>
      <c r="AA37" s="45"/>
      <c r="AB37" s="89"/>
      <c r="AC37" s="207"/>
    </row>
    <row r="38" spans="1:29" x14ac:dyDescent="0.3">
      <c r="A38" s="191" t="s">
        <v>86</v>
      </c>
      <c r="B38" s="74"/>
      <c r="C38" s="47"/>
      <c r="D38" s="48"/>
      <c r="E38" s="48" t="s">
        <v>2</v>
      </c>
      <c r="F38" s="48"/>
      <c r="G38" s="90">
        <f>(C38/3)</f>
        <v>0</v>
      </c>
      <c r="H38" s="50"/>
      <c r="I38" s="345"/>
      <c r="J38" s="91"/>
      <c r="K38" s="221"/>
      <c r="L38" s="47"/>
      <c r="M38" s="48" t="s">
        <v>2</v>
      </c>
      <c r="N38" s="48"/>
      <c r="O38" s="48"/>
      <c r="P38" s="90">
        <f>2*L38</f>
        <v>0</v>
      </c>
      <c r="Q38" s="50"/>
      <c r="R38" s="345"/>
      <c r="S38" s="91"/>
      <c r="T38" s="221"/>
      <c r="U38" s="47"/>
      <c r="V38" s="48" t="s">
        <v>2</v>
      </c>
      <c r="W38" s="48"/>
      <c r="X38" s="48"/>
      <c r="Y38" s="90">
        <f>2*U38</f>
        <v>0</v>
      </c>
      <c r="Z38" s="50"/>
      <c r="AA38" s="345"/>
      <c r="AB38" s="91"/>
      <c r="AC38" s="221"/>
    </row>
    <row r="39" spans="1:29" ht="27.6" x14ac:dyDescent="0.3">
      <c r="A39" s="191" t="s">
        <v>87</v>
      </c>
      <c r="B39" s="74"/>
      <c r="C39" s="47"/>
      <c r="D39" s="48"/>
      <c r="E39" s="48"/>
      <c r="F39" s="48"/>
      <c r="G39" s="355"/>
      <c r="H39" s="48"/>
      <c r="I39" s="356">
        <f>1.5*C39*0.25</f>
        <v>0</v>
      </c>
      <c r="J39" s="357"/>
      <c r="K39" s="221"/>
      <c r="L39" s="47"/>
      <c r="M39" s="48"/>
      <c r="N39" s="48"/>
      <c r="O39" s="48"/>
      <c r="P39" s="355"/>
      <c r="Q39" s="48"/>
      <c r="R39" s="356">
        <f>1.5*L39*0.25</f>
        <v>0</v>
      </c>
      <c r="S39" s="357"/>
      <c r="T39" s="221"/>
      <c r="U39" s="47"/>
      <c r="V39" s="48"/>
      <c r="W39" s="48"/>
      <c r="X39" s="48"/>
      <c r="Y39" s="355"/>
      <c r="Z39" s="48"/>
      <c r="AA39" s="356">
        <f>1.5*U39*0.25</f>
        <v>0</v>
      </c>
      <c r="AB39" s="357"/>
      <c r="AC39" s="221"/>
    </row>
    <row r="40" spans="1:29" ht="27.6" x14ac:dyDescent="0.3">
      <c r="A40" s="191" t="s">
        <v>160</v>
      </c>
      <c r="B40" s="21"/>
      <c r="C40" s="22"/>
      <c r="D40" s="53"/>
      <c r="E40" s="53"/>
      <c r="F40" s="53"/>
      <c r="G40" s="354"/>
      <c r="H40" s="53"/>
      <c r="I40" s="48">
        <f>C40*1</f>
        <v>0</v>
      </c>
      <c r="J40" s="62"/>
      <c r="K40" s="208"/>
      <c r="L40" s="22"/>
      <c r="M40" s="53"/>
      <c r="N40" s="53"/>
      <c r="O40" s="53"/>
      <c r="P40" s="354"/>
      <c r="Q40" s="53"/>
      <c r="R40" s="48">
        <f>L40*1</f>
        <v>0</v>
      </c>
      <c r="S40" s="62"/>
      <c r="T40" s="208"/>
      <c r="U40" s="22"/>
      <c r="V40" s="53"/>
      <c r="W40" s="53"/>
      <c r="X40" s="53"/>
      <c r="Y40" s="354"/>
      <c r="Z40" s="53"/>
      <c r="AA40" s="48">
        <f>U40*1</f>
        <v>0</v>
      </c>
      <c r="AB40" s="62"/>
      <c r="AC40" s="208"/>
    </row>
    <row r="41" spans="1:29" x14ac:dyDescent="0.3">
      <c r="A41" s="64" t="s">
        <v>88</v>
      </c>
      <c r="B41" s="65"/>
      <c r="C41" s="65"/>
      <c r="D41" s="68"/>
      <c r="E41" s="68"/>
      <c r="F41" s="68"/>
      <c r="G41" s="67"/>
      <c r="H41" s="66"/>
      <c r="I41" s="68"/>
      <c r="J41" s="69"/>
      <c r="K41" s="217"/>
      <c r="L41" s="65"/>
      <c r="M41" s="68"/>
      <c r="N41" s="68"/>
      <c r="O41" s="68"/>
      <c r="P41" s="67"/>
      <c r="Q41" s="66"/>
      <c r="R41" s="68"/>
      <c r="S41" s="69"/>
      <c r="T41" s="217"/>
      <c r="U41" s="65"/>
      <c r="V41" s="68"/>
      <c r="W41" s="68"/>
      <c r="X41" s="68"/>
      <c r="Y41" s="67"/>
      <c r="Z41" s="66"/>
      <c r="AA41" s="68"/>
      <c r="AB41" s="69"/>
      <c r="AC41" s="217"/>
    </row>
    <row r="42" spans="1:29" s="2" customFormat="1" x14ac:dyDescent="0.3">
      <c r="A42" s="192" t="s">
        <v>89</v>
      </c>
      <c r="B42" s="70"/>
      <c r="C42" s="8"/>
      <c r="D42" s="20"/>
      <c r="E42" s="25"/>
      <c r="F42" s="20"/>
      <c r="G42" s="193"/>
      <c r="H42" s="19"/>
      <c r="I42" s="226">
        <f>(0.5*C42/4)</f>
        <v>0</v>
      </c>
      <c r="J42" s="46"/>
      <c r="K42" s="46"/>
      <c r="L42" s="8"/>
      <c r="M42" s="20"/>
      <c r="N42" s="25"/>
      <c r="O42" s="20"/>
      <c r="P42" s="193"/>
      <c r="Q42" s="19"/>
      <c r="R42" s="226">
        <f>0.5*L42</f>
        <v>0</v>
      </c>
      <c r="S42" s="46"/>
      <c r="T42" s="46"/>
      <c r="U42" s="8"/>
      <c r="V42" s="20"/>
      <c r="W42" s="25"/>
      <c r="X42" s="20"/>
      <c r="Y42" s="193"/>
      <c r="Z42" s="19"/>
      <c r="AA42" s="226">
        <f>0.5*U42</f>
        <v>0</v>
      </c>
      <c r="AB42" s="46"/>
      <c r="AC42" s="46"/>
    </row>
    <row r="43" spans="1:29" s="2" customFormat="1" ht="27" customHeight="1" thickBot="1" x14ac:dyDescent="0.35">
      <c r="A43" s="185" t="s">
        <v>90</v>
      </c>
      <c r="B43" s="85"/>
      <c r="C43" s="229"/>
      <c r="D43" s="230"/>
      <c r="E43" s="230"/>
      <c r="F43" s="230"/>
      <c r="G43" s="231"/>
      <c r="H43" s="232"/>
      <c r="I43" s="233">
        <f>(0.5*C43/4)</f>
        <v>0</v>
      </c>
      <c r="J43" s="234"/>
      <c r="K43" s="235"/>
      <c r="L43" s="229"/>
      <c r="M43" s="230"/>
      <c r="N43" s="230"/>
      <c r="O43" s="230"/>
      <c r="P43" s="231"/>
      <c r="Q43" s="232"/>
      <c r="R43" s="233">
        <f>0.5*L43</f>
        <v>0</v>
      </c>
      <c r="S43" s="234"/>
      <c r="T43" s="235"/>
      <c r="U43" s="229"/>
      <c r="V43" s="230"/>
      <c r="W43" s="230"/>
      <c r="X43" s="230"/>
      <c r="Y43" s="231"/>
      <c r="Z43" s="232"/>
      <c r="AA43" s="233">
        <f>0.5*U43</f>
        <v>0</v>
      </c>
      <c r="AB43" s="234"/>
      <c r="AC43" s="235"/>
    </row>
    <row r="44" spans="1:29" s="5" customFormat="1" ht="15.6" x14ac:dyDescent="0.3">
      <c r="A44" s="14" t="s">
        <v>91</v>
      </c>
      <c r="B44" s="15">
        <v>5353</v>
      </c>
      <c r="C44" s="92"/>
      <c r="D44" s="93"/>
      <c r="E44" s="93"/>
      <c r="F44" s="93"/>
      <c r="G44" s="93"/>
      <c r="H44" s="93"/>
      <c r="I44" s="93"/>
      <c r="J44" s="340">
        <f>J45+J47+J49</f>
        <v>0</v>
      </c>
      <c r="K44" s="332">
        <f>J44</f>
        <v>0</v>
      </c>
      <c r="L44" s="92"/>
      <c r="M44" s="93"/>
      <c r="N44" s="93"/>
      <c r="O44" s="93"/>
      <c r="P44" s="93"/>
      <c r="Q44" s="93"/>
      <c r="R44" s="93"/>
      <c r="S44" s="340">
        <f>S45+S47+S49</f>
        <v>0</v>
      </c>
      <c r="T44" s="332">
        <f>S44</f>
        <v>0</v>
      </c>
      <c r="U44" s="92"/>
      <c r="V44" s="93"/>
      <c r="W44" s="93"/>
      <c r="X44" s="93"/>
      <c r="Y44" s="93"/>
      <c r="Z44" s="93"/>
      <c r="AA44" s="93"/>
      <c r="AB44" s="340">
        <f>AB45+AB47+AB49</f>
        <v>0</v>
      </c>
      <c r="AC44" s="332">
        <f>AB44</f>
        <v>0</v>
      </c>
    </row>
    <row r="45" spans="1:29" x14ac:dyDescent="0.3">
      <c r="A45" s="26" t="s">
        <v>63</v>
      </c>
      <c r="B45" s="27">
        <v>53531</v>
      </c>
      <c r="C45" s="28"/>
      <c r="D45" s="31"/>
      <c r="E45" s="31"/>
      <c r="F45" s="29"/>
      <c r="G45" s="30"/>
      <c r="H45" s="29"/>
      <c r="I45" s="31"/>
      <c r="J45" s="339">
        <f>SUM(J46)</f>
        <v>0</v>
      </c>
      <c r="K45" s="358">
        <f>SUM(D45:J45)</f>
        <v>0</v>
      </c>
      <c r="L45" s="28"/>
      <c r="M45" s="31"/>
      <c r="N45" s="31"/>
      <c r="O45" s="29"/>
      <c r="P45" s="30"/>
      <c r="Q45" s="29"/>
      <c r="R45" s="31"/>
      <c r="S45" s="339">
        <f>SUM(S46)</f>
        <v>0</v>
      </c>
      <c r="T45" s="358">
        <f>SUM(M45:S45)</f>
        <v>0</v>
      </c>
      <c r="U45" s="28"/>
      <c r="V45" s="31"/>
      <c r="W45" s="31"/>
      <c r="X45" s="29"/>
      <c r="Y45" s="30"/>
      <c r="Z45" s="29"/>
      <c r="AA45" s="31"/>
      <c r="AB45" s="339">
        <f>SUM(AB46)</f>
        <v>0</v>
      </c>
      <c r="AC45" s="358">
        <f>SUM(V45:AB45)</f>
        <v>0</v>
      </c>
    </row>
    <row r="46" spans="1:29" ht="48" customHeight="1" x14ac:dyDescent="0.3">
      <c r="A46" s="185" t="s">
        <v>92</v>
      </c>
      <c r="B46" s="33"/>
      <c r="C46" s="22"/>
      <c r="D46" s="53"/>
      <c r="E46" s="25"/>
      <c r="F46" s="25"/>
      <c r="G46" s="94"/>
      <c r="H46" s="35" t="s">
        <v>93</v>
      </c>
      <c r="I46" s="25"/>
      <c r="J46" s="227">
        <f>3*C46</f>
        <v>0</v>
      </c>
      <c r="K46" s="208"/>
      <c r="L46" s="22"/>
      <c r="M46" s="53"/>
      <c r="N46" s="25"/>
      <c r="O46" s="25"/>
      <c r="P46" s="94"/>
      <c r="Q46" s="35" t="s">
        <v>93</v>
      </c>
      <c r="R46" s="25"/>
      <c r="S46" s="227">
        <f>3*L46</f>
        <v>0</v>
      </c>
      <c r="T46" s="208"/>
      <c r="U46" s="22"/>
      <c r="V46" s="53"/>
      <c r="W46" s="25"/>
      <c r="X46" s="25"/>
      <c r="Y46" s="94"/>
      <c r="Z46" s="35" t="s">
        <v>93</v>
      </c>
      <c r="AA46" s="25"/>
      <c r="AB46" s="227">
        <f>3*U46</f>
        <v>0</v>
      </c>
      <c r="AC46" s="208"/>
    </row>
    <row r="47" spans="1:29" x14ac:dyDescent="0.3">
      <c r="A47" s="26" t="s">
        <v>66</v>
      </c>
      <c r="B47" s="37">
        <v>53532</v>
      </c>
      <c r="C47" s="38"/>
      <c r="D47" s="39"/>
      <c r="E47" s="39"/>
      <c r="F47" s="40"/>
      <c r="G47" s="41"/>
      <c r="H47" s="39"/>
      <c r="I47" s="40"/>
      <c r="J47" s="338">
        <f>SUM(J48)</f>
        <v>0</v>
      </c>
      <c r="K47" s="358">
        <f>SUM(D47:J47)</f>
        <v>0</v>
      </c>
      <c r="L47" s="38"/>
      <c r="M47" s="39"/>
      <c r="N47" s="39"/>
      <c r="O47" s="40"/>
      <c r="P47" s="41"/>
      <c r="Q47" s="39"/>
      <c r="R47" s="40"/>
      <c r="S47" s="338">
        <f>SUM(S48)</f>
        <v>0</v>
      </c>
      <c r="T47" s="358">
        <f>SUM(M47:S47)</f>
        <v>0</v>
      </c>
      <c r="U47" s="38"/>
      <c r="V47" s="39"/>
      <c r="W47" s="39"/>
      <c r="X47" s="40"/>
      <c r="Y47" s="41"/>
      <c r="Z47" s="39"/>
      <c r="AA47" s="40"/>
      <c r="AB47" s="338">
        <f>SUM(AB48)</f>
        <v>0</v>
      </c>
      <c r="AC47" s="358">
        <f>SUM(V47:AB47)</f>
        <v>0</v>
      </c>
    </row>
    <row r="48" spans="1:29" ht="30" customHeight="1" x14ac:dyDescent="0.3">
      <c r="A48" s="184" t="s">
        <v>94</v>
      </c>
      <c r="B48" s="33"/>
      <c r="C48" s="53"/>
      <c r="D48" s="53"/>
      <c r="E48" s="53"/>
      <c r="F48" s="53"/>
      <c r="G48" s="95"/>
      <c r="H48" s="35" t="s">
        <v>95</v>
      </c>
      <c r="I48" s="25"/>
      <c r="J48" s="36"/>
      <c r="K48" s="222"/>
      <c r="L48" s="53"/>
      <c r="M48" s="53"/>
      <c r="N48" s="53"/>
      <c r="O48" s="53"/>
      <c r="P48" s="95"/>
      <c r="Q48" s="35" t="s">
        <v>95</v>
      </c>
      <c r="R48" s="25"/>
      <c r="S48" s="36"/>
      <c r="T48" s="222"/>
      <c r="U48" s="53"/>
      <c r="V48" s="53"/>
      <c r="W48" s="53"/>
      <c r="X48" s="53"/>
      <c r="Y48" s="95"/>
      <c r="Z48" s="35" t="s">
        <v>95</v>
      </c>
      <c r="AA48" s="25"/>
      <c r="AB48" s="36"/>
      <c r="AC48" s="222"/>
    </row>
    <row r="49" spans="1:29" x14ac:dyDescent="0.3">
      <c r="A49" s="26" t="s">
        <v>75</v>
      </c>
      <c r="B49" s="37">
        <v>53533</v>
      </c>
      <c r="C49" s="38"/>
      <c r="D49" s="39"/>
      <c r="E49" s="39"/>
      <c r="F49" s="40"/>
      <c r="G49" s="41"/>
      <c r="H49" s="39"/>
      <c r="I49" s="40"/>
      <c r="J49" s="337">
        <f>SUM(J50)</f>
        <v>0</v>
      </c>
      <c r="K49" s="358">
        <f>SUM(D49:J49)</f>
        <v>0</v>
      </c>
      <c r="L49" s="38"/>
      <c r="M49" s="39"/>
      <c r="N49" s="39"/>
      <c r="O49" s="40"/>
      <c r="P49" s="41"/>
      <c r="Q49" s="39"/>
      <c r="R49" s="40"/>
      <c r="S49" s="337">
        <f>SUM(S50)</f>
        <v>0</v>
      </c>
      <c r="T49" s="358">
        <f>SUM(M49:S49)</f>
        <v>0</v>
      </c>
      <c r="U49" s="38"/>
      <c r="V49" s="39"/>
      <c r="W49" s="39"/>
      <c r="X49" s="40"/>
      <c r="Y49" s="41"/>
      <c r="Z49" s="39"/>
      <c r="AA49" s="40"/>
      <c r="AB49" s="337">
        <f>SUM(AB50)</f>
        <v>0</v>
      </c>
      <c r="AC49" s="358">
        <f>SUM(V49:AB49)</f>
        <v>0</v>
      </c>
    </row>
    <row r="50" spans="1:29" ht="53.25" customHeight="1" thickBot="1" x14ac:dyDescent="0.35">
      <c r="A50" s="346" t="s">
        <v>96</v>
      </c>
      <c r="B50" s="347"/>
      <c r="C50" s="348"/>
      <c r="D50" s="349"/>
      <c r="E50" s="349"/>
      <c r="F50" s="350"/>
      <c r="G50" s="351"/>
      <c r="H50" s="352" t="s">
        <v>93</v>
      </c>
      <c r="I50" s="349"/>
      <c r="J50" s="353">
        <f>2.5*C50</f>
        <v>0</v>
      </c>
      <c r="K50" s="341"/>
      <c r="L50" s="348"/>
      <c r="M50" s="349"/>
      <c r="N50" s="349"/>
      <c r="O50" s="350"/>
      <c r="P50" s="351"/>
      <c r="Q50" s="352" t="s">
        <v>93</v>
      </c>
      <c r="R50" s="349"/>
      <c r="S50" s="353">
        <f>2.5*L50</f>
        <v>0</v>
      </c>
      <c r="T50" s="341"/>
      <c r="U50" s="348"/>
      <c r="V50" s="349"/>
      <c r="W50" s="349"/>
      <c r="X50" s="350"/>
      <c r="Y50" s="351"/>
      <c r="Z50" s="352" t="s">
        <v>93</v>
      </c>
      <c r="AA50" s="349"/>
      <c r="AB50" s="353">
        <f>2.5*U50</f>
        <v>0</v>
      </c>
      <c r="AC50" s="341"/>
    </row>
    <row r="51" spans="1:29" x14ac:dyDescent="0.3">
      <c r="A51" s="228" t="s">
        <v>150</v>
      </c>
      <c r="B51" s="20"/>
      <c r="C51" s="19"/>
      <c r="D51" s="19"/>
      <c r="E51" s="19"/>
      <c r="F51" s="19"/>
      <c r="G51" s="239"/>
      <c r="H51" s="19"/>
      <c r="I51" s="19"/>
      <c r="J51" s="239"/>
      <c r="K51" s="342">
        <f>K3+K5+K8+K44</f>
        <v>0</v>
      </c>
      <c r="L51" s="19"/>
      <c r="M51" s="19"/>
      <c r="N51" s="19"/>
      <c r="O51" s="19"/>
      <c r="P51" s="239"/>
      <c r="Q51" s="19"/>
      <c r="R51" s="19"/>
      <c r="S51" s="239"/>
      <c r="T51" s="342">
        <f>T3+T5+T8+T44</f>
        <v>0</v>
      </c>
      <c r="U51" s="19"/>
      <c r="V51" s="19"/>
      <c r="W51" s="19"/>
      <c r="X51" s="19"/>
      <c r="Y51" s="239"/>
      <c r="Z51" s="19"/>
      <c r="AA51" s="19"/>
      <c r="AB51" s="239"/>
      <c r="AC51" s="342">
        <f>AC3+AC5+AC8+AC44</f>
        <v>0</v>
      </c>
    </row>
    <row r="52" spans="1:29" ht="15" thickBot="1" x14ac:dyDescent="0.35">
      <c r="A52" s="225" t="s">
        <v>154</v>
      </c>
      <c r="B52" s="48"/>
      <c r="C52" s="50"/>
      <c r="D52" s="216"/>
      <c r="E52" s="216"/>
      <c r="F52" s="216"/>
      <c r="G52" s="240"/>
      <c r="H52" s="241"/>
      <c r="I52" s="86"/>
      <c r="J52" s="343"/>
      <c r="K52" s="344">
        <f>K51*8</f>
        <v>0</v>
      </c>
      <c r="L52" s="50"/>
      <c r="M52" s="216"/>
      <c r="N52" s="216"/>
      <c r="O52" s="216"/>
      <c r="P52" s="240"/>
      <c r="Q52" s="241"/>
      <c r="R52" s="86"/>
      <c r="S52" s="343"/>
      <c r="T52" s="344">
        <f>T51*8</f>
        <v>0</v>
      </c>
      <c r="U52" s="50"/>
      <c r="V52" s="216"/>
      <c r="W52" s="216"/>
      <c r="X52" s="216"/>
      <c r="Y52" s="240"/>
      <c r="Z52" s="241"/>
      <c r="AA52" s="86"/>
      <c r="AB52" s="343"/>
      <c r="AC52" s="344">
        <f>AC51*8</f>
        <v>0</v>
      </c>
    </row>
    <row r="53" spans="1:29" x14ac:dyDescent="0.3">
      <c r="A53" s="215"/>
      <c r="B53" s="215"/>
      <c r="C53" s="215"/>
      <c r="G53" s="215"/>
      <c r="H53" s="215"/>
      <c r="I53" s="215"/>
      <c r="K53" s="215"/>
      <c r="L53" s="215"/>
      <c r="P53" s="215"/>
      <c r="Q53" s="215"/>
      <c r="R53" s="215"/>
      <c r="T53" s="215"/>
      <c r="U53" s="215"/>
      <c r="Y53" s="215"/>
      <c r="Z53" s="215"/>
      <c r="AA53" s="215"/>
      <c r="AC53" s="215"/>
    </row>
  </sheetData>
  <mergeCells count="3">
    <mergeCell ref="D1:H1"/>
    <mergeCell ref="M1:Q1"/>
    <mergeCell ref="V1:Z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6"/>
  <sheetViews>
    <sheetView zoomScale="78" zoomScaleNormal="78" workbookViewId="0">
      <pane ySplit="2" topLeftCell="A3" activePane="bottomLeft" state="frozen"/>
      <selection activeCell="B1" sqref="B1"/>
      <selection pane="bottomLeft" activeCell="D17" sqref="D17"/>
    </sheetView>
  </sheetViews>
  <sheetFormatPr defaultRowHeight="14.4" outlineLevelCol="1" x14ac:dyDescent="0.3"/>
  <cols>
    <col min="1" max="1" width="57.33203125" customWidth="1"/>
    <col min="2" max="3" width="17.6640625" customWidth="1"/>
    <col min="4" max="4" width="30.109375" customWidth="1"/>
    <col min="5" max="5" width="23.109375" customWidth="1"/>
    <col min="6" max="6" width="21.6640625" customWidth="1"/>
    <col min="7" max="8" width="22.44140625" customWidth="1"/>
    <col min="9" max="9" width="14.5546875" customWidth="1"/>
    <col min="10" max="11" width="17.6640625" customWidth="1" outlineLevel="1"/>
    <col min="12" max="12" width="30.109375" customWidth="1" outlineLevel="1"/>
    <col min="13" max="13" width="23.109375" customWidth="1" outlineLevel="1"/>
    <col min="14" max="14" width="21.6640625" customWidth="1" outlineLevel="1"/>
    <col min="15" max="16" width="22.44140625" customWidth="1" outlineLevel="1"/>
    <col min="17" max="17" width="14.5546875" customWidth="1"/>
    <col min="18" max="19" width="17.6640625" customWidth="1" outlineLevel="1"/>
    <col min="20" max="20" width="30.109375" customWidth="1" outlineLevel="1"/>
    <col min="21" max="21" width="23.109375" customWidth="1" outlineLevel="1"/>
    <col min="22" max="22" width="21.6640625" customWidth="1" outlineLevel="1"/>
    <col min="23" max="24" width="22.44140625" customWidth="1" outlineLevel="1"/>
    <col min="25" max="25" width="14.5546875" customWidth="1"/>
  </cols>
  <sheetData>
    <row r="1" spans="1:26" ht="16.2" thickTop="1" x14ac:dyDescent="0.3">
      <c r="A1" s="201"/>
      <c r="B1" s="518" t="s">
        <v>0</v>
      </c>
      <c r="C1" s="519"/>
      <c r="D1" s="519"/>
      <c r="E1" s="520"/>
      <c r="F1" s="202" t="s">
        <v>6</v>
      </c>
      <c r="G1" s="201" t="s">
        <v>1</v>
      </c>
      <c r="H1" s="201"/>
      <c r="I1" s="203"/>
      <c r="J1" s="518" t="s">
        <v>0</v>
      </c>
      <c r="K1" s="519"/>
      <c r="L1" s="519"/>
      <c r="M1" s="520"/>
      <c r="N1" s="202" t="s">
        <v>6</v>
      </c>
      <c r="O1" s="201" t="s">
        <v>1</v>
      </c>
      <c r="P1" s="201"/>
      <c r="Q1" s="203"/>
      <c r="R1" s="518" t="s">
        <v>0</v>
      </c>
      <c r="S1" s="519"/>
      <c r="T1" s="519"/>
      <c r="U1" s="520"/>
      <c r="V1" s="202" t="s">
        <v>6</v>
      </c>
      <c r="W1" s="201" t="s">
        <v>1</v>
      </c>
      <c r="X1" s="201"/>
      <c r="Y1" s="203"/>
    </row>
    <row r="2" spans="1:26" ht="15.6" x14ac:dyDescent="0.3">
      <c r="A2" s="204"/>
      <c r="B2" s="515" t="s">
        <v>3</v>
      </c>
      <c r="C2" s="516"/>
      <c r="D2" s="517"/>
      <c r="E2" s="204" t="s">
        <v>4</v>
      </c>
      <c r="F2" s="205" t="s">
        <v>3</v>
      </c>
      <c r="G2" s="204" t="s">
        <v>4</v>
      </c>
      <c r="H2" s="204" t="s">
        <v>332</v>
      </c>
      <c r="I2" s="373" t="s">
        <v>174</v>
      </c>
      <c r="J2" s="515" t="s">
        <v>3</v>
      </c>
      <c r="K2" s="516"/>
      <c r="L2" s="517"/>
      <c r="M2" s="204" t="s">
        <v>4</v>
      </c>
      <c r="N2" s="205" t="s">
        <v>3</v>
      </c>
      <c r="O2" s="204" t="s">
        <v>4</v>
      </c>
      <c r="P2" s="204" t="s">
        <v>332</v>
      </c>
      <c r="Q2" s="373" t="s">
        <v>351</v>
      </c>
      <c r="R2" s="515" t="s">
        <v>3</v>
      </c>
      <c r="S2" s="516"/>
      <c r="T2" s="517"/>
      <c r="U2" s="204" t="s">
        <v>4</v>
      </c>
      <c r="V2" s="205" t="s">
        <v>3</v>
      </c>
      <c r="W2" s="204" t="s">
        <v>4</v>
      </c>
      <c r="X2" s="204" t="s">
        <v>332</v>
      </c>
      <c r="Y2" s="373" t="s">
        <v>352</v>
      </c>
    </row>
    <row r="3" spans="1:26" x14ac:dyDescent="0.3">
      <c r="A3" s="113" t="s">
        <v>153</v>
      </c>
      <c r="B3" s="113"/>
      <c r="C3" s="113"/>
      <c r="D3" s="101"/>
      <c r="E3" s="101"/>
      <c r="F3" s="101"/>
      <c r="G3" s="101"/>
      <c r="H3" s="101"/>
      <c r="I3" s="114"/>
      <c r="J3" s="113"/>
      <c r="K3" s="113"/>
      <c r="L3" s="101"/>
      <c r="M3" s="101"/>
      <c r="N3" s="101"/>
      <c r="O3" s="101"/>
      <c r="P3" s="101"/>
      <c r="Q3" s="114"/>
      <c r="R3" s="113"/>
      <c r="S3" s="113"/>
      <c r="T3" s="101"/>
      <c r="U3" s="101"/>
      <c r="V3" s="101"/>
      <c r="W3" s="101"/>
      <c r="X3" s="101"/>
      <c r="Y3" s="114"/>
    </row>
    <row r="4" spans="1:26" s="478" customFormat="1" ht="18" x14ac:dyDescent="0.35">
      <c r="A4" s="475" t="s">
        <v>333</v>
      </c>
      <c r="B4" s="475"/>
      <c r="C4" s="475"/>
      <c r="D4" s="476"/>
      <c r="E4" s="476"/>
      <c r="F4" s="476"/>
      <c r="G4" s="476"/>
      <c r="H4" s="476"/>
      <c r="I4" s="477"/>
      <c r="J4" s="475"/>
      <c r="K4" s="475"/>
      <c r="L4" s="476"/>
      <c r="M4" s="476"/>
      <c r="N4" s="476"/>
      <c r="O4" s="476"/>
      <c r="P4" s="476"/>
      <c r="Q4" s="477"/>
      <c r="R4" s="475"/>
      <c r="S4" s="475"/>
      <c r="T4" s="476"/>
      <c r="U4" s="476"/>
      <c r="V4" s="476"/>
      <c r="W4" s="476"/>
      <c r="X4" s="476"/>
      <c r="Y4" s="477"/>
    </row>
    <row r="5" spans="1:26" x14ac:dyDescent="0.3">
      <c r="A5" s="115" t="s">
        <v>111</v>
      </c>
      <c r="B5" s="104"/>
      <c r="C5" s="104"/>
      <c r="D5" s="144" t="s">
        <v>334</v>
      </c>
      <c r="E5" s="104"/>
      <c r="F5" s="104"/>
      <c r="G5" s="104"/>
      <c r="H5" s="104"/>
      <c r="I5" s="115"/>
      <c r="J5" s="104"/>
      <c r="K5" s="104"/>
      <c r="L5" s="144" t="s">
        <v>334</v>
      </c>
      <c r="M5" s="104"/>
      <c r="N5" s="104"/>
      <c r="O5" s="104"/>
      <c r="P5" s="104"/>
      <c r="Q5" s="115"/>
      <c r="R5" s="104"/>
      <c r="S5" s="104"/>
      <c r="T5" s="144" t="s">
        <v>334</v>
      </c>
      <c r="U5" s="104"/>
      <c r="V5" s="104"/>
      <c r="W5" s="104"/>
      <c r="X5" s="104"/>
      <c r="Y5" s="115"/>
      <c r="Z5" s="115"/>
    </row>
    <row r="6" spans="1:26" x14ac:dyDescent="0.3">
      <c r="A6" s="145" t="s">
        <v>112</v>
      </c>
      <c r="B6" s="104"/>
      <c r="C6" s="104"/>
      <c r="D6" s="144" t="s">
        <v>335</v>
      </c>
      <c r="E6" s="115"/>
      <c r="F6" s="104"/>
      <c r="G6" s="104"/>
      <c r="H6" s="104"/>
      <c r="I6" s="115"/>
      <c r="J6" s="104"/>
      <c r="K6" s="104"/>
      <c r="L6" s="144" t="s">
        <v>335</v>
      </c>
      <c r="M6" s="115"/>
      <c r="N6" s="104"/>
      <c r="O6" s="104"/>
      <c r="P6" s="104"/>
      <c r="Q6" s="115"/>
      <c r="R6" s="104"/>
      <c r="S6" s="104"/>
      <c r="T6" s="144" t="s">
        <v>335</v>
      </c>
      <c r="U6" s="115"/>
      <c r="V6" s="104"/>
      <c r="W6" s="104"/>
      <c r="X6" s="104"/>
      <c r="Y6" s="115"/>
      <c r="Z6" s="115"/>
    </row>
    <row r="7" spans="1:26" ht="43.2" x14ac:dyDescent="0.3">
      <c r="A7" s="146" t="s">
        <v>113</v>
      </c>
      <c r="B7" s="104"/>
      <c r="C7" s="104"/>
      <c r="D7" s="147" t="s">
        <v>134</v>
      </c>
      <c r="E7" s="104"/>
      <c r="F7" s="104"/>
      <c r="G7" s="104"/>
      <c r="H7" s="104"/>
      <c r="I7" s="115"/>
      <c r="J7" s="104"/>
      <c r="K7" s="104"/>
      <c r="L7" s="147" t="s">
        <v>134</v>
      </c>
      <c r="M7" s="104"/>
      <c r="N7" s="104"/>
      <c r="O7" s="104"/>
      <c r="P7" s="104"/>
      <c r="Q7" s="115"/>
      <c r="R7" s="104"/>
      <c r="S7" s="104"/>
      <c r="T7" s="147" t="s">
        <v>134</v>
      </c>
      <c r="U7" s="104"/>
      <c r="V7" s="104"/>
      <c r="W7" s="104"/>
      <c r="X7" s="104"/>
      <c r="Y7" s="115"/>
      <c r="Z7" s="115"/>
    </row>
    <row r="8" spans="1:26" x14ac:dyDescent="0.3">
      <c r="A8" s="148" t="s">
        <v>114</v>
      </c>
      <c r="B8" s="148" t="s">
        <v>135</v>
      </c>
      <c r="C8" s="148" t="s">
        <v>136</v>
      </c>
      <c r="D8" s="116"/>
      <c r="E8" s="104"/>
      <c r="F8" s="104"/>
      <c r="G8" s="104"/>
      <c r="H8" s="104"/>
      <c r="I8" s="115"/>
      <c r="J8" s="148" t="s">
        <v>135</v>
      </c>
      <c r="K8" s="148" t="s">
        <v>136</v>
      </c>
      <c r="L8" s="116"/>
      <c r="M8" s="104"/>
      <c r="N8" s="104"/>
      <c r="O8" s="104"/>
      <c r="P8" s="104"/>
      <c r="Q8" s="115"/>
      <c r="R8" s="148" t="s">
        <v>135</v>
      </c>
      <c r="S8" s="148" t="s">
        <v>136</v>
      </c>
      <c r="T8" s="116"/>
      <c r="U8" s="104"/>
      <c r="V8" s="104"/>
      <c r="W8" s="104"/>
      <c r="X8" s="104"/>
      <c r="Y8" s="115"/>
      <c r="Z8" s="115"/>
    </row>
    <row r="9" spans="1:26" x14ac:dyDescent="0.3">
      <c r="A9" s="149" t="s">
        <v>115</v>
      </c>
      <c r="B9" s="479"/>
      <c r="C9" s="480">
        <v>20</v>
      </c>
      <c r="D9" s="152">
        <f>B9*C9</f>
        <v>0</v>
      </c>
      <c r="E9" s="104"/>
      <c r="F9" s="104"/>
      <c r="G9" s="104"/>
      <c r="H9" s="104"/>
      <c r="I9" s="115"/>
      <c r="J9" s="479"/>
      <c r="K9" s="480">
        <v>20</v>
      </c>
      <c r="L9" s="152">
        <f>J9*K9</f>
        <v>0</v>
      </c>
      <c r="M9" s="104"/>
      <c r="N9" s="104"/>
      <c r="O9" s="104"/>
      <c r="P9" s="104"/>
      <c r="Q9" s="115"/>
      <c r="R9" s="479"/>
      <c r="S9" s="480">
        <v>20</v>
      </c>
      <c r="T9" s="152">
        <f>R9*S9</f>
        <v>0</v>
      </c>
      <c r="U9" s="104"/>
      <c r="V9" s="104"/>
      <c r="W9" s="104"/>
      <c r="X9" s="104"/>
      <c r="Y9" s="115"/>
      <c r="Z9" s="115"/>
    </row>
    <row r="10" spans="1:26" x14ac:dyDescent="0.3">
      <c r="A10" s="149" t="s">
        <v>116</v>
      </c>
      <c r="B10" s="150"/>
      <c r="C10" s="149">
        <v>48</v>
      </c>
      <c r="D10" s="152">
        <f>B10*C10</f>
        <v>0</v>
      </c>
      <c r="E10" s="117"/>
      <c r="F10" s="104"/>
      <c r="G10" s="104"/>
      <c r="H10" s="104"/>
      <c r="I10" s="115"/>
      <c r="J10" s="150"/>
      <c r="K10" s="149">
        <v>48</v>
      </c>
      <c r="L10" s="152">
        <f>J10*K10</f>
        <v>0</v>
      </c>
      <c r="M10" s="117"/>
      <c r="N10" s="104"/>
      <c r="O10" s="104"/>
      <c r="P10" s="104"/>
      <c r="Q10" s="115"/>
      <c r="R10" s="150"/>
      <c r="S10" s="149">
        <v>48</v>
      </c>
      <c r="T10" s="152">
        <f>R10*S10</f>
        <v>0</v>
      </c>
      <c r="U10" s="117"/>
      <c r="V10" s="104"/>
      <c r="W10" s="104"/>
      <c r="X10" s="104"/>
      <c r="Y10" s="115"/>
      <c r="Z10" s="115"/>
    </row>
    <row r="11" spans="1:26" x14ac:dyDescent="0.3">
      <c r="A11" s="153" t="s">
        <v>117</v>
      </c>
      <c r="B11" s="150"/>
      <c r="C11" s="149">
        <v>24</v>
      </c>
      <c r="D11" s="151">
        <f t="shared" ref="D11" si="0">B11*C11</f>
        <v>0</v>
      </c>
      <c r="E11" s="118"/>
      <c r="F11" s="104"/>
      <c r="G11" s="104"/>
      <c r="H11" s="104"/>
      <c r="I11" s="115"/>
      <c r="J11" s="150"/>
      <c r="K11" s="149">
        <v>24</v>
      </c>
      <c r="L11" s="151">
        <f t="shared" ref="L11" si="1">J11*K11</f>
        <v>0</v>
      </c>
      <c r="M11" s="118"/>
      <c r="N11" s="104"/>
      <c r="O11" s="104"/>
      <c r="P11" s="104"/>
      <c r="Q11" s="115"/>
      <c r="R11" s="150"/>
      <c r="S11" s="149">
        <v>24</v>
      </c>
      <c r="T11" s="151">
        <f t="shared" ref="T11" si="2">R11*S11</f>
        <v>0</v>
      </c>
      <c r="U11" s="118"/>
      <c r="V11" s="104"/>
      <c r="W11" s="104"/>
      <c r="X11" s="104"/>
      <c r="Y11" s="115"/>
      <c r="Z11" s="115"/>
    </row>
    <row r="12" spans="1:26" x14ac:dyDescent="0.3">
      <c r="A12" s="149" t="s">
        <v>336</v>
      </c>
      <c r="B12" s="118"/>
      <c r="C12" s="118"/>
      <c r="D12" s="115"/>
      <c r="E12" s="115" t="s">
        <v>337</v>
      </c>
      <c r="F12" s="115"/>
      <c r="G12" s="115"/>
      <c r="H12" s="115"/>
      <c r="I12" s="115"/>
      <c r="J12" s="118"/>
      <c r="K12" s="118"/>
      <c r="L12" s="115"/>
      <c r="M12" s="115" t="s">
        <v>337</v>
      </c>
      <c r="N12" s="115"/>
      <c r="O12" s="115"/>
      <c r="P12" s="115"/>
      <c r="Q12" s="115"/>
      <c r="R12" s="118"/>
      <c r="S12" s="118"/>
      <c r="T12" s="115"/>
      <c r="U12" s="115" t="s">
        <v>337</v>
      </c>
      <c r="V12" s="115"/>
      <c r="W12" s="115"/>
      <c r="X12" s="115"/>
      <c r="Y12" s="115"/>
      <c r="Z12" s="115"/>
    </row>
    <row r="13" spans="1:26" s="483" customFormat="1" x14ac:dyDescent="0.3">
      <c r="A13" s="481" t="s">
        <v>338</v>
      </c>
      <c r="B13" s="482"/>
      <c r="C13" s="482"/>
      <c r="E13" s="484"/>
      <c r="F13" s="484"/>
      <c r="G13" s="484"/>
      <c r="H13" s="484"/>
      <c r="I13" s="484"/>
      <c r="J13" s="482"/>
      <c r="K13" s="482"/>
      <c r="M13" s="484"/>
      <c r="N13" s="484"/>
      <c r="O13" s="484"/>
      <c r="P13" s="484"/>
      <c r="Q13" s="484"/>
      <c r="R13" s="482"/>
      <c r="S13" s="482"/>
      <c r="U13" s="484"/>
      <c r="V13" s="484"/>
      <c r="W13" s="484"/>
      <c r="X13" s="484"/>
      <c r="Y13" s="484"/>
      <c r="Z13" s="484"/>
    </row>
    <row r="14" spans="1:26" s="490" customFormat="1" ht="28.8" x14ac:dyDescent="0.3">
      <c r="A14" s="485" t="s">
        <v>339</v>
      </c>
      <c r="B14" s="486"/>
      <c r="C14" s="486"/>
      <c r="D14" s="487"/>
      <c r="E14" s="488"/>
      <c r="F14" s="488"/>
      <c r="G14" s="488"/>
      <c r="H14" s="103"/>
      <c r="I14" s="489"/>
      <c r="J14" s="486"/>
      <c r="K14" s="486"/>
      <c r="L14" s="487"/>
      <c r="M14" s="488"/>
      <c r="N14" s="488"/>
      <c r="O14" s="488"/>
      <c r="P14" s="103"/>
      <c r="Q14" s="489"/>
      <c r="R14" s="486"/>
      <c r="S14" s="486"/>
      <c r="T14" s="487"/>
      <c r="U14" s="488"/>
      <c r="V14" s="488"/>
      <c r="W14" s="488"/>
      <c r="X14" s="103"/>
      <c r="Y14" s="489"/>
      <c r="Z14" s="489"/>
    </row>
    <row r="15" spans="1:26" s="490" customFormat="1" ht="28.8" x14ac:dyDescent="0.3">
      <c r="A15" s="485" t="s">
        <v>340</v>
      </c>
      <c r="B15" s="486"/>
      <c r="C15" s="486"/>
      <c r="D15" s="486"/>
      <c r="E15" s="103"/>
      <c r="F15" s="488"/>
      <c r="G15" s="488"/>
      <c r="H15" s="103"/>
      <c r="I15" s="489"/>
      <c r="J15" s="486"/>
      <c r="K15" s="486"/>
      <c r="L15" s="486"/>
      <c r="M15" s="103"/>
      <c r="N15" s="488"/>
      <c r="O15" s="488"/>
      <c r="P15" s="103"/>
      <c r="Q15" s="489"/>
      <c r="R15" s="486"/>
      <c r="S15" s="486"/>
      <c r="T15" s="486"/>
      <c r="U15" s="103"/>
      <c r="V15" s="488"/>
      <c r="W15" s="488"/>
      <c r="X15" s="103"/>
      <c r="Y15" s="489"/>
      <c r="Z15" s="489"/>
    </row>
    <row r="16" spans="1:26" s="490" customFormat="1" ht="28.8" x14ac:dyDescent="0.3">
      <c r="A16" s="485" t="s">
        <v>341</v>
      </c>
      <c r="B16" s="486"/>
      <c r="C16" s="486"/>
      <c r="D16" s="486"/>
      <c r="E16" s="488"/>
      <c r="F16" s="491"/>
      <c r="G16" s="488"/>
      <c r="H16" s="103"/>
      <c r="I16" s="489"/>
      <c r="J16" s="486"/>
      <c r="K16" s="486"/>
      <c r="L16" s="486"/>
      <c r="M16" s="488"/>
      <c r="N16" s="491"/>
      <c r="O16" s="488"/>
      <c r="P16" s="103"/>
      <c r="Q16" s="489"/>
      <c r="R16" s="486"/>
      <c r="S16" s="486"/>
      <c r="T16" s="486"/>
      <c r="U16" s="488"/>
      <c r="V16" s="491"/>
      <c r="W16" s="488"/>
      <c r="X16" s="103"/>
      <c r="Y16" s="489"/>
      <c r="Z16" s="489"/>
    </row>
    <row r="17" spans="1:26" x14ac:dyDescent="0.3">
      <c r="A17" s="119" t="s">
        <v>118</v>
      </c>
      <c r="B17" s="118"/>
      <c r="C17" s="118"/>
      <c r="D17" s="154" t="e">
        <f xml:space="preserve"> D5+D6+D7+D9+D10+D11+D14</f>
        <v>#VALUE!</v>
      </c>
      <c r="E17" s="492">
        <f>E15</f>
        <v>0</v>
      </c>
      <c r="F17" s="492">
        <f>F16</f>
        <v>0</v>
      </c>
      <c r="G17" s="115"/>
      <c r="H17" s="115"/>
      <c r="I17" s="155" t="e">
        <f>D17+E17+F17</f>
        <v>#VALUE!</v>
      </c>
      <c r="J17" s="118"/>
      <c r="K17" s="118"/>
      <c r="L17" s="154" t="e">
        <f xml:space="preserve"> L5+L6+L7+L9+L10+L11+L14</f>
        <v>#VALUE!</v>
      </c>
      <c r="M17" s="492">
        <f>M15</f>
        <v>0</v>
      </c>
      <c r="N17" s="492">
        <f>N16</f>
        <v>0</v>
      </c>
      <c r="O17" s="115"/>
      <c r="P17" s="115"/>
      <c r="Q17" s="155" t="e">
        <f>L17+M17+N17</f>
        <v>#VALUE!</v>
      </c>
      <c r="R17" s="118"/>
      <c r="S17" s="118"/>
      <c r="T17" s="154" t="e">
        <f xml:space="preserve"> T5+T6+T7+T9+T10+T11+T14</f>
        <v>#VALUE!</v>
      </c>
      <c r="U17" s="492">
        <f>U15</f>
        <v>0</v>
      </c>
      <c r="V17" s="492">
        <f>V16</f>
        <v>0</v>
      </c>
      <c r="W17" s="115"/>
      <c r="X17" s="115"/>
      <c r="Y17" s="155" t="e">
        <f>T17+U17+V17</f>
        <v>#VALUE!</v>
      </c>
      <c r="Z17" s="155"/>
    </row>
    <row r="18" spans="1:26" ht="18" x14ac:dyDescent="0.3">
      <c r="A18" s="493" t="s">
        <v>342</v>
      </c>
      <c r="B18" s="123"/>
      <c r="C18" s="123"/>
      <c r="D18" s="107"/>
      <c r="E18" s="107"/>
      <c r="F18" s="107"/>
      <c r="G18" s="107"/>
      <c r="H18" s="107"/>
      <c r="I18" s="114"/>
      <c r="J18" s="123"/>
      <c r="K18" s="123"/>
      <c r="L18" s="107"/>
      <c r="M18" s="107"/>
      <c r="N18" s="107"/>
      <c r="O18" s="107"/>
      <c r="P18" s="107"/>
      <c r="Q18" s="114"/>
      <c r="R18" s="123"/>
      <c r="S18" s="123"/>
      <c r="T18" s="107"/>
      <c r="U18" s="107"/>
      <c r="V18" s="107"/>
      <c r="W18" s="107"/>
      <c r="X18" s="107"/>
      <c r="Y18" s="114"/>
    </row>
    <row r="19" spans="1:26" x14ac:dyDescent="0.3">
      <c r="A19" s="115" t="s">
        <v>202</v>
      </c>
      <c r="B19" s="104"/>
      <c r="C19" s="104"/>
      <c r="D19" s="124"/>
      <c r="E19" s="115"/>
      <c r="F19" s="104"/>
      <c r="G19" s="104"/>
      <c r="H19" s="104"/>
      <c r="I19" s="115"/>
      <c r="J19" s="104"/>
      <c r="K19" s="104"/>
      <c r="L19" s="124"/>
      <c r="M19" s="115"/>
      <c r="N19" s="104"/>
      <c r="O19" s="104"/>
      <c r="P19" s="104"/>
      <c r="Q19" s="115"/>
      <c r="R19" s="104"/>
      <c r="S19" s="104"/>
      <c r="T19" s="124"/>
      <c r="U19" s="115"/>
      <c r="V19" s="104"/>
      <c r="W19" s="104"/>
      <c r="X19" s="104"/>
      <c r="Y19" s="115"/>
      <c r="Z19" s="115"/>
    </row>
    <row r="20" spans="1:26" s="381" customFormat="1" ht="48.6" customHeight="1" x14ac:dyDescent="0.3">
      <c r="A20" s="379" t="s">
        <v>203</v>
      </c>
      <c r="B20" s="120"/>
      <c r="C20" s="120"/>
      <c r="D20" s="383" t="s">
        <v>251</v>
      </c>
      <c r="E20" s="379"/>
      <c r="F20" s="120"/>
      <c r="G20" s="382" t="s">
        <v>122</v>
      </c>
      <c r="H20" s="494"/>
      <c r="I20" s="379"/>
      <c r="J20" s="120"/>
      <c r="K20" s="120"/>
      <c r="L20" s="383" t="s">
        <v>251</v>
      </c>
      <c r="M20" s="379"/>
      <c r="N20" s="120"/>
      <c r="O20" s="382" t="s">
        <v>122</v>
      </c>
      <c r="P20" s="494"/>
      <c r="Q20" s="379"/>
      <c r="R20" s="120"/>
      <c r="S20" s="120"/>
      <c r="T20" s="383" t="s">
        <v>251</v>
      </c>
      <c r="U20" s="379"/>
      <c r="V20" s="120"/>
      <c r="W20" s="382" t="s">
        <v>122</v>
      </c>
      <c r="X20" s="494"/>
      <c r="Y20" s="379"/>
      <c r="Z20" s="379"/>
    </row>
    <row r="21" spans="1:26" s="381" customFormat="1" ht="29.4" customHeight="1" x14ac:dyDescent="0.3">
      <c r="A21" s="495" t="s">
        <v>343</v>
      </c>
      <c r="B21" s="120"/>
      <c r="C21" s="120"/>
      <c r="D21" s="496" t="str">
        <f>D20</f>
        <v>(1,0-1,5 tim/ärende) x antal ärenden= antal tim</v>
      </c>
      <c r="E21" s="379"/>
      <c r="F21" s="120"/>
      <c r="G21" s="497" t="str">
        <f>G20</f>
        <v>(0,5-1 tim/ärende) x antal ärenden= antal tim</v>
      </c>
      <c r="H21" s="494"/>
      <c r="I21" s="380" t="e">
        <f>D21+G21</f>
        <v>#VALUE!</v>
      </c>
      <c r="J21" s="120"/>
      <c r="K21" s="120"/>
      <c r="L21" s="496" t="str">
        <f>L20</f>
        <v>(1,0-1,5 tim/ärende) x antal ärenden= antal tim</v>
      </c>
      <c r="M21" s="379"/>
      <c r="N21" s="120"/>
      <c r="O21" s="497" t="str">
        <f>O20</f>
        <v>(0,5-1 tim/ärende) x antal ärenden= antal tim</v>
      </c>
      <c r="P21" s="494"/>
      <c r="Q21" s="380" t="e">
        <f>L21+O21</f>
        <v>#VALUE!</v>
      </c>
      <c r="R21" s="120"/>
      <c r="S21" s="120"/>
      <c r="T21" s="496" t="str">
        <f>T20</f>
        <v>(1,0-1,5 tim/ärende) x antal ärenden= antal tim</v>
      </c>
      <c r="U21" s="379"/>
      <c r="V21" s="120"/>
      <c r="W21" s="497" t="str">
        <f>W20</f>
        <v>(0,5-1 tim/ärende) x antal ärenden= antal tim</v>
      </c>
      <c r="X21" s="494"/>
      <c r="Y21" s="380" t="e">
        <f>T21+W21</f>
        <v>#VALUE!</v>
      </c>
      <c r="Z21" s="380"/>
    </row>
    <row r="22" spans="1:26" ht="21.6" customHeight="1" x14ac:dyDescent="0.3">
      <c r="A22" s="498">
        <v>566</v>
      </c>
      <c r="B22" s="123"/>
      <c r="C22" s="123"/>
      <c r="D22" s="107"/>
      <c r="E22" s="107"/>
      <c r="F22" s="107"/>
      <c r="G22" s="107"/>
      <c r="H22" s="104"/>
      <c r="I22" s="114"/>
      <c r="J22" s="123"/>
      <c r="K22" s="123"/>
      <c r="L22" s="107"/>
      <c r="M22" s="107"/>
      <c r="N22" s="107"/>
      <c r="O22" s="107"/>
      <c r="P22" s="104"/>
      <c r="Q22" s="114"/>
      <c r="R22" s="123"/>
      <c r="S22" s="123"/>
      <c r="T22" s="107"/>
      <c r="U22" s="107"/>
      <c r="V22" s="107"/>
      <c r="W22" s="107"/>
      <c r="X22" s="104"/>
      <c r="Y22" s="114"/>
    </row>
    <row r="23" spans="1:26" ht="39" customHeight="1" x14ac:dyDescent="0.3">
      <c r="A23" s="156" t="s">
        <v>121</v>
      </c>
      <c r="B23" s="104"/>
      <c r="C23" s="104"/>
      <c r="D23" s="104"/>
      <c r="E23" s="104"/>
      <c r="F23" s="157"/>
      <c r="G23" s="158" t="s">
        <v>122</v>
      </c>
      <c r="H23" s="499"/>
      <c r="I23" s="159"/>
      <c r="J23" s="104"/>
      <c r="K23" s="104"/>
      <c r="L23" s="104"/>
      <c r="M23" s="104"/>
      <c r="N23" s="157"/>
      <c r="O23" s="158" t="s">
        <v>122</v>
      </c>
      <c r="P23" s="499"/>
      <c r="Q23" s="159"/>
      <c r="R23" s="104"/>
      <c r="S23" s="104"/>
      <c r="T23" s="104"/>
      <c r="U23" s="104"/>
      <c r="V23" s="157"/>
      <c r="W23" s="158" t="s">
        <v>122</v>
      </c>
      <c r="X23" s="499"/>
      <c r="Y23" s="159"/>
    </row>
    <row r="24" spans="1:26" ht="41.4" x14ac:dyDescent="0.3">
      <c r="A24" s="156" t="s">
        <v>123</v>
      </c>
      <c r="B24" s="104"/>
      <c r="C24" s="104"/>
      <c r="D24" s="104"/>
      <c r="E24" s="104"/>
      <c r="F24" s="160" t="s">
        <v>175</v>
      </c>
      <c r="G24" s="158" t="s">
        <v>176</v>
      </c>
      <c r="H24" s="499"/>
      <c r="I24" s="159"/>
      <c r="J24" s="104"/>
      <c r="K24" s="104"/>
      <c r="L24" s="104"/>
      <c r="M24" s="104"/>
      <c r="N24" s="160" t="s">
        <v>175</v>
      </c>
      <c r="O24" s="158" t="s">
        <v>176</v>
      </c>
      <c r="P24" s="499"/>
      <c r="Q24" s="159"/>
      <c r="R24" s="104"/>
      <c r="S24" s="104"/>
      <c r="T24" s="104"/>
      <c r="U24" s="104"/>
      <c r="V24" s="160" t="s">
        <v>175</v>
      </c>
      <c r="W24" s="158" t="s">
        <v>176</v>
      </c>
      <c r="X24" s="499"/>
      <c r="Y24" s="159"/>
    </row>
    <row r="25" spans="1:26" x14ac:dyDescent="0.3">
      <c r="A25" s="156" t="s">
        <v>253</v>
      </c>
      <c r="B25" s="104"/>
      <c r="C25" s="104"/>
      <c r="D25" s="104"/>
      <c r="E25" s="104"/>
      <c r="F25" s="160" t="s">
        <v>344</v>
      </c>
      <c r="G25" s="160" t="s">
        <v>344</v>
      </c>
      <c r="H25" s="499"/>
      <c r="I25" s="159"/>
      <c r="J25" s="104"/>
      <c r="K25" s="104"/>
      <c r="L25" s="104"/>
      <c r="M25" s="104"/>
      <c r="N25" s="160" t="s">
        <v>344</v>
      </c>
      <c r="O25" s="160" t="s">
        <v>344</v>
      </c>
      <c r="P25" s="499"/>
      <c r="Q25" s="159"/>
      <c r="R25" s="104"/>
      <c r="S25" s="104"/>
      <c r="T25" s="104"/>
      <c r="U25" s="104"/>
      <c r="V25" s="160" t="s">
        <v>344</v>
      </c>
      <c r="W25" s="160" t="s">
        <v>344</v>
      </c>
      <c r="X25" s="499"/>
      <c r="Y25" s="159"/>
    </row>
    <row r="26" spans="1:26" s="500" customFormat="1" x14ac:dyDescent="0.3">
      <c r="A26" s="386" t="s">
        <v>254</v>
      </c>
      <c r="B26" s="104"/>
      <c r="C26" s="104"/>
      <c r="D26" s="104"/>
      <c r="E26" s="104"/>
      <c r="F26" s="160" t="s">
        <v>175</v>
      </c>
      <c r="G26" s="160" t="s">
        <v>175</v>
      </c>
      <c r="H26" s="157"/>
      <c r="I26" s="115"/>
      <c r="J26" s="104"/>
      <c r="K26" s="104"/>
      <c r="L26" s="104"/>
      <c r="M26" s="104"/>
      <c r="N26" s="160" t="s">
        <v>175</v>
      </c>
      <c r="O26" s="160" t="s">
        <v>175</v>
      </c>
      <c r="P26" s="157"/>
      <c r="Q26" s="115"/>
      <c r="R26" s="104"/>
      <c r="S26" s="104"/>
      <c r="T26" s="104"/>
      <c r="U26" s="104"/>
      <c r="V26" s="160" t="s">
        <v>175</v>
      </c>
      <c r="W26" s="160" t="s">
        <v>175</v>
      </c>
      <c r="X26" s="157"/>
      <c r="Y26" s="115"/>
    </row>
    <row r="27" spans="1:26" x14ac:dyDescent="0.3">
      <c r="A27" s="156" t="s">
        <v>156</v>
      </c>
      <c r="B27" s="104"/>
      <c r="C27" s="104"/>
      <c r="D27" s="104"/>
      <c r="E27" s="104"/>
      <c r="F27" s="160" t="s">
        <v>175</v>
      </c>
      <c r="G27" s="160" t="s">
        <v>175</v>
      </c>
      <c r="H27" s="157"/>
      <c r="I27" s="115"/>
      <c r="J27" s="104"/>
      <c r="K27" s="104"/>
      <c r="L27" s="104"/>
      <c r="M27" s="104"/>
      <c r="N27" s="160" t="s">
        <v>175</v>
      </c>
      <c r="O27" s="160" t="s">
        <v>175</v>
      </c>
      <c r="P27" s="157"/>
      <c r="Q27" s="115"/>
      <c r="R27" s="104"/>
      <c r="S27" s="104"/>
      <c r="T27" s="104"/>
      <c r="U27" s="104"/>
      <c r="V27" s="160" t="s">
        <v>175</v>
      </c>
      <c r="W27" s="160" t="s">
        <v>175</v>
      </c>
      <c r="X27" s="157"/>
      <c r="Y27" s="115"/>
    </row>
    <row r="28" spans="1:26" x14ac:dyDescent="0.3">
      <c r="A28" s="122" t="s">
        <v>124</v>
      </c>
      <c r="B28" s="161"/>
      <c r="C28" s="161"/>
      <c r="D28" s="115"/>
      <c r="E28" s="115"/>
      <c r="F28" s="167">
        <f>SUM(F24:F27)</f>
        <v>0</v>
      </c>
      <c r="G28" s="167">
        <f>SUM(G23:G27)</f>
        <v>0</v>
      </c>
      <c r="H28" s="157"/>
      <c r="I28" s="155">
        <f>F28+G28</f>
        <v>0</v>
      </c>
      <c r="J28" s="161"/>
      <c r="K28" s="161"/>
      <c r="L28" s="115"/>
      <c r="M28" s="115"/>
      <c r="N28" s="167">
        <f>SUM(N24:N27)</f>
        <v>0</v>
      </c>
      <c r="O28" s="167">
        <f>SUM(O23:O27)</f>
        <v>0</v>
      </c>
      <c r="P28" s="157"/>
      <c r="Q28" s="155">
        <f>N28+O28</f>
        <v>0</v>
      </c>
      <c r="R28" s="161"/>
      <c r="S28" s="161"/>
      <c r="T28" s="115"/>
      <c r="U28" s="115"/>
      <c r="V28" s="167">
        <f>SUM(V24:V27)</f>
        <v>0</v>
      </c>
      <c r="W28" s="167">
        <f>SUM(W23:W27)</f>
        <v>0</v>
      </c>
      <c r="X28" s="157"/>
      <c r="Y28" s="155">
        <f>V28+W28</f>
        <v>0</v>
      </c>
    </row>
    <row r="29" spans="1:26" x14ac:dyDescent="0.3">
      <c r="A29" s="162" t="s">
        <v>137</v>
      </c>
      <c r="B29" s="163"/>
      <c r="C29" s="163"/>
      <c r="D29" s="104"/>
      <c r="E29" s="104"/>
      <c r="F29" s="104"/>
      <c r="G29" s="104"/>
      <c r="H29" s="104"/>
      <c r="I29" s="387" t="e">
        <f>I17+I21+I28</f>
        <v>#VALUE!</v>
      </c>
      <c r="J29" s="163"/>
      <c r="K29" s="163"/>
      <c r="L29" s="104"/>
      <c r="M29" s="104"/>
      <c r="N29" s="104"/>
      <c r="O29" s="104"/>
      <c r="P29" s="104"/>
      <c r="Q29" s="387" t="e">
        <f>Q17+Q21+Q28</f>
        <v>#VALUE!</v>
      </c>
      <c r="R29" s="163"/>
      <c r="S29" s="163"/>
      <c r="T29" s="104"/>
      <c r="U29" s="104"/>
      <c r="V29" s="104"/>
      <c r="W29" s="104"/>
      <c r="X29" s="104"/>
      <c r="Y29" s="387" t="e">
        <f>Y17+Y21+Y28</f>
        <v>#VALUE!</v>
      </c>
    </row>
    <row r="30" spans="1:26" x14ac:dyDescent="0.3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</row>
    <row r="31" spans="1:26" x14ac:dyDescent="0.3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</row>
    <row r="32" spans="1:26" x14ac:dyDescent="0.3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</row>
    <row r="33" spans="1:25" s="385" customFormat="1" ht="18" x14ac:dyDescent="0.35">
      <c r="A33" s="384" t="s">
        <v>252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</row>
    <row r="34" spans="1:25" x14ac:dyDescent="0.3">
      <c r="A34" s="113" t="s">
        <v>138</v>
      </c>
      <c r="B34" s="113"/>
      <c r="C34" s="113"/>
      <c r="D34" s="101"/>
      <c r="E34" s="101"/>
      <c r="F34" s="101"/>
      <c r="G34" s="101"/>
      <c r="H34" s="101"/>
      <c r="I34" s="114"/>
      <c r="J34" s="113"/>
      <c r="K34" s="113"/>
      <c r="L34" s="101"/>
      <c r="M34" s="101"/>
      <c r="N34" s="101"/>
      <c r="O34" s="101"/>
      <c r="P34" s="101"/>
      <c r="Q34" s="114"/>
      <c r="R34" s="113"/>
      <c r="S34" s="113"/>
      <c r="T34" s="101"/>
      <c r="U34" s="101"/>
      <c r="V34" s="101"/>
      <c r="W34" s="101"/>
      <c r="X34" s="101"/>
      <c r="Y34" s="114"/>
    </row>
    <row r="35" spans="1:25" x14ac:dyDescent="0.3">
      <c r="A35" s="113" t="s">
        <v>119</v>
      </c>
      <c r="B35" s="113"/>
      <c r="C35" s="113"/>
      <c r="D35" s="107"/>
      <c r="E35" s="107"/>
      <c r="F35" s="107"/>
      <c r="G35" s="107"/>
      <c r="H35" s="107"/>
      <c r="I35" s="114"/>
      <c r="J35" s="113"/>
      <c r="K35" s="113"/>
      <c r="L35" s="107"/>
      <c r="M35" s="107"/>
      <c r="N35" s="107"/>
      <c r="O35" s="107"/>
      <c r="P35" s="107"/>
      <c r="Q35" s="114"/>
      <c r="R35" s="113"/>
      <c r="S35" s="113"/>
      <c r="T35" s="107"/>
      <c r="U35" s="107"/>
      <c r="V35" s="107"/>
      <c r="W35" s="107"/>
      <c r="X35" s="107"/>
      <c r="Y35" s="114"/>
    </row>
    <row r="36" spans="1:25" x14ac:dyDescent="0.3">
      <c r="A36" s="163"/>
      <c r="B36" s="163" t="s">
        <v>135</v>
      </c>
      <c r="C36" s="163" t="s">
        <v>136</v>
      </c>
      <c r="D36" s="120"/>
      <c r="E36" s="104"/>
      <c r="F36" s="104"/>
      <c r="G36" s="104"/>
      <c r="H36" s="104"/>
      <c r="I36" s="115"/>
      <c r="J36" s="163" t="s">
        <v>135</v>
      </c>
      <c r="K36" s="163" t="s">
        <v>136</v>
      </c>
      <c r="L36" s="120"/>
      <c r="M36" s="104"/>
      <c r="N36" s="104"/>
      <c r="O36" s="104"/>
      <c r="P36" s="104"/>
      <c r="Q36" s="115"/>
      <c r="R36" s="163" t="s">
        <v>135</v>
      </c>
      <c r="S36" s="163" t="s">
        <v>136</v>
      </c>
      <c r="T36" s="120"/>
      <c r="U36" s="104"/>
      <c r="V36" s="104"/>
      <c r="W36" s="104"/>
      <c r="X36" s="104"/>
      <c r="Y36" s="115"/>
    </row>
    <row r="37" spans="1:25" x14ac:dyDescent="0.3">
      <c r="A37" s="145" t="s">
        <v>301</v>
      </c>
      <c r="B37" s="164"/>
      <c r="C37" s="165">
        <v>100</v>
      </c>
      <c r="D37" s="157">
        <f>B37*C37</f>
        <v>0</v>
      </c>
      <c r="E37" s="104"/>
      <c r="F37" s="104"/>
      <c r="G37" s="104"/>
      <c r="H37" s="104"/>
      <c r="I37" s="115"/>
      <c r="J37" s="164"/>
      <c r="K37" s="165">
        <v>100</v>
      </c>
      <c r="L37" s="157">
        <f>J37*K37</f>
        <v>0</v>
      </c>
      <c r="M37" s="104"/>
      <c r="N37" s="104"/>
      <c r="O37" s="104"/>
      <c r="P37" s="104"/>
      <c r="Q37" s="115"/>
      <c r="R37" s="164"/>
      <c r="S37" s="165">
        <v>100</v>
      </c>
      <c r="T37" s="157">
        <f>R37*S37</f>
        <v>0</v>
      </c>
      <c r="U37" s="104"/>
      <c r="V37" s="104"/>
      <c r="W37" s="104"/>
      <c r="X37" s="104"/>
      <c r="Y37" s="115"/>
    </row>
    <row r="38" spans="1:25" x14ac:dyDescent="0.3">
      <c r="A38" s="145" t="s">
        <v>302</v>
      </c>
      <c r="B38" s="164"/>
      <c r="C38" s="165">
        <v>75</v>
      </c>
      <c r="D38" s="157">
        <f t="shared" ref="D38:D44" si="3">B38*C38</f>
        <v>0</v>
      </c>
      <c r="E38" s="104"/>
      <c r="F38" s="104"/>
      <c r="G38" s="104"/>
      <c r="H38" s="104"/>
      <c r="I38" s="115"/>
      <c r="J38" s="164"/>
      <c r="K38" s="165">
        <v>75</v>
      </c>
      <c r="L38" s="157">
        <f t="shared" ref="L38:L44" si="4">J38*K38</f>
        <v>0</v>
      </c>
      <c r="M38" s="104"/>
      <c r="N38" s="104"/>
      <c r="O38" s="104"/>
      <c r="P38" s="104"/>
      <c r="Q38" s="115"/>
      <c r="R38" s="164"/>
      <c r="S38" s="165">
        <v>75</v>
      </c>
      <c r="T38" s="157">
        <f t="shared" ref="T38:T44" si="5">R38*S38</f>
        <v>0</v>
      </c>
      <c r="U38" s="104"/>
      <c r="V38" s="104"/>
      <c r="W38" s="104"/>
      <c r="X38" s="104"/>
      <c r="Y38" s="115"/>
    </row>
    <row r="39" spans="1:25" x14ac:dyDescent="0.3">
      <c r="A39" s="145" t="s">
        <v>303</v>
      </c>
      <c r="B39" s="164"/>
      <c r="C39" s="165">
        <v>50</v>
      </c>
      <c r="D39" s="157">
        <f t="shared" si="3"/>
        <v>0</v>
      </c>
      <c r="E39" s="104"/>
      <c r="F39" s="104"/>
      <c r="G39" s="104"/>
      <c r="H39" s="104"/>
      <c r="I39" s="115"/>
      <c r="J39" s="164"/>
      <c r="K39" s="165">
        <v>50</v>
      </c>
      <c r="L39" s="157">
        <f t="shared" si="4"/>
        <v>0</v>
      </c>
      <c r="M39" s="104"/>
      <c r="N39" s="104"/>
      <c r="O39" s="104"/>
      <c r="P39" s="104"/>
      <c r="Q39" s="115"/>
      <c r="R39" s="164"/>
      <c r="S39" s="165">
        <v>50</v>
      </c>
      <c r="T39" s="157">
        <f t="shared" si="5"/>
        <v>0</v>
      </c>
      <c r="U39" s="104"/>
      <c r="V39" s="104"/>
      <c r="W39" s="104"/>
      <c r="X39" s="104"/>
      <c r="Y39" s="115"/>
    </row>
    <row r="40" spans="1:25" x14ac:dyDescent="0.3">
      <c r="A40" s="145" t="s">
        <v>304</v>
      </c>
      <c r="B40" s="164"/>
      <c r="C40" s="165">
        <v>50</v>
      </c>
      <c r="D40" s="157">
        <f t="shared" si="3"/>
        <v>0</v>
      </c>
      <c r="E40" s="104"/>
      <c r="F40" s="104"/>
      <c r="G40" s="104"/>
      <c r="H40" s="104"/>
      <c r="I40" s="115"/>
      <c r="J40" s="164"/>
      <c r="K40" s="165">
        <v>50</v>
      </c>
      <c r="L40" s="157">
        <f t="shared" si="4"/>
        <v>0</v>
      </c>
      <c r="M40" s="104"/>
      <c r="N40" s="104"/>
      <c r="O40" s="104"/>
      <c r="P40" s="104"/>
      <c r="Q40" s="115"/>
      <c r="R40" s="164"/>
      <c r="S40" s="165">
        <v>50</v>
      </c>
      <c r="T40" s="157">
        <f t="shared" si="5"/>
        <v>0</v>
      </c>
      <c r="U40" s="104"/>
      <c r="V40" s="104"/>
      <c r="W40" s="104"/>
      <c r="X40" s="104"/>
      <c r="Y40" s="115"/>
    </row>
    <row r="41" spans="1:25" x14ac:dyDescent="0.3">
      <c r="A41" s="145" t="s">
        <v>305</v>
      </c>
      <c r="B41" s="164"/>
      <c r="C41" s="165">
        <v>34</v>
      </c>
      <c r="D41" s="157">
        <f t="shared" si="3"/>
        <v>0</v>
      </c>
      <c r="E41" s="104"/>
      <c r="F41" s="104"/>
      <c r="G41" s="104"/>
      <c r="H41" s="104"/>
      <c r="I41" s="115"/>
      <c r="J41" s="164"/>
      <c r="K41" s="165">
        <v>34</v>
      </c>
      <c r="L41" s="157">
        <f t="shared" si="4"/>
        <v>0</v>
      </c>
      <c r="M41" s="104"/>
      <c r="N41" s="104"/>
      <c r="O41" s="104"/>
      <c r="P41" s="104"/>
      <c r="Q41" s="115"/>
      <c r="R41" s="164"/>
      <c r="S41" s="165">
        <v>34</v>
      </c>
      <c r="T41" s="157">
        <f t="shared" si="5"/>
        <v>0</v>
      </c>
      <c r="U41" s="104"/>
      <c r="V41" s="104"/>
      <c r="W41" s="104"/>
      <c r="X41" s="104"/>
      <c r="Y41" s="115"/>
    </row>
    <row r="42" spans="1:25" x14ac:dyDescent="0.3">
      <c r="A42" s="145" t="s">
        <v>306</v>
      </c>
      <c r="B42" s="164"/>
      <c r="C42" s="165">
        <v>25</v>
      </c>
      <c r="D42" s="157">
        <f t="shared" si="3"/>
        <v>0</v>
      </c>
      <c r="E42" s="104"/>
      <c r="F42" s="104"/>
      <c r="G42" s="104"/>
      <c r="H42" s="104"/>
      <c r="I42" s="115"/>
      <c r="J42" s="164"/>
      <c r="K42" s="165">
        <v>25</v>
      </c>
      <c r="L42" s="157">
        <f t="shared" si="4"/>
        <v>0</v>
      </c>
      <c r="M42" s="104"/>
      <c r="N42" s="104"/>
      <c r="O42" s="104"/>
      <c r="P42" s="104"/>
      <c r="Q42" s="115"/>
      <c r="R42" s="164"/>
      <c r="S42" s="165">
        <v>25</v>
      </c>
      <c r="T42" s="157">
        <f t="shared" si="5"/>
        <v>0</v>
      </c>
      <c r="U42" s="104"/>
      <c r="V42" s="104"/>
      <c r="W42" s="104"/>
      <c r="X42" s="104"/>
      <c r="Y42" s="115"/>
    </row>
    <row r="43" spans="1:25" x14ac:dyDescent="0.3">
      <c r="A43" s="145" t="s">
        <v>307</v>
      </c>
      <c r="B43" s="164"/>
      <c r="C43" s="165">
        <v>17</v>
      </c>
      <c r="D43" s="157">
        <f t="shared" si="3"/>
        <v>0</v>
      </c>
      <c r="E43" s="104"/>
      <c r="F43" s="104"/>
      <c r="G43" s="104"/>
      <c r="H43" s="104"/>
      <c r="I43" s="115"/>
      <c r="J43" s="164"/>
      <c r="K43" s="165">
        <v>17</v>
      </c>
      <c r="L43" s="157">
        <f t="shared" si="4"/>
        <v>0</v>
      </c>
      <c r="M43" s="104"/>
      <c r="N43" s="104"/>
      <c r="O43" s="104"/>
      <c r="P43" s="104"/>
      <c r="Q43" s="115"/>
      <c r="R43" s="164"/>
      <c r="S43" s="165">
        <v>17</v>
      </c>
      <c r="T43" s="157">
        <f t="shared" si="5"/>
        <v>0</v>
      </c>
      <c r="U43" s="104"/>
      <c r="V43" s="104"/>
      <c r="W43" s="104"/>
      <c r="X43" s="104"/>
      <c r="Y43" s="115"/>
    </row>
    <row r="44" spans="1:25" x14ac:dyDescent="0.3">
      <c r="A44" s="145" t="s">
        <v>308</v>
      </c>
      <c r="B44" s="164"/>
      <c r="C44" s="165">
        <v>17</v>
      </c>
      <c r="D44" s="157">
        <f t="shared" si="3"/>
        <v>0</v>
      </c>
      <c r="E44" s="104"/>
      <c r="F44" s="104"/>
      <c r="G44" s="104"/>
      <c r="H44" s="104"/>
      <c r="I44" s="115"/>
      <c r="J44" s="164"/>
      <c r="K44" s="165">
        <v>17</v>
      </c>
      <c r="L44" s="157">
        <f t="shared" si="4"/>
        <v>0</v>
      </c>
      <c r="M44" s="104"/>
      <c r="N44" s="104"/>
      <c r="O44" s="104"/>
      <c r="P44" s="104"/>
      <c r="Q44" s="115"/>
      <c r="R44" s="164"/>
      <c r="S44" s="165">
        <v>17</v>
      </c>
      <c r="T44" s="157">
        <f t="shared" si="5"/>
        <v>0</v>
      </c>
      <c r="U44" s="104"/>
      <c r="V44" s="104"/>
      <c r="W44" s="104"/>
      <c r="X44" s="104"/>
      <c r="Y44" s="115"/>
    </row>
    <row r="45" spans="1:25" x14ac:dyDescent="0.3">
      <c r="A45" s="166" t="s">
        <v>345</v>
      </c>
      <c r="B45" s="165"/>
      <c r="C45" s="165"/>
      <c r="D45" s="160">
        <f>D37+D38+D39+D40+D41+D42+D43+D44</f>
        <v>0</v>
      </c>
      <c r="E45" s="104"/>
      <c r="F45" s="104"/>
      <c r="G45" s="104"/>
      <c r="H45" s="104"/>
      <c r="I45" s="115"/>
      <c r="J45" s="165"/>
      <c r="K45" s="165"/>
      <c r="L45" s="160">
        <f>L37+L38+L39+L40+L41+L42+L43+L44</f>
        <v>0</v>
      </c>
      <c r="M45" s="104"/>
      <c r="N45" s="104"/>
      <c r="O45" s="104"/>
      <c r="P45" s="104"/>
      <c r="Q45" s="115"/>
      <c r="R45" s="165"/>
      <c r="S45" s="165"/>
      <c r="T45" s="160">
        <f>T37+T38+T39+T40+T41+T42+T43+T44</f>
        <v>0</v>
      </c>
      <c r="U45" s="104"/>
      <c r="V45" s="104"/>
      <c r="W45" s="104"/>
      <c r="X45" s="104"/>
      <c r="Y45" s="115"/>
    </row>
    <row r="46" spans="1:25" x14ac:dyDescent="0.3">
      <c r="A46" s="121" t="s">
        <v>346</v>
      </c>
      <c r="B46" s="165"/>
      <c r="C46" s="165"/>
      <c r="D46" s="167">
        <f>D45*0.8</f>
        <v>0</v>
      </c>
      <c r="E46" s="104"/>
      <c r="F46" s="104"/>
      <c r="G46" s="104"/>
      <c r="H46" s="104"/>
      <c r="I46" s="115"/>
      <c r="J46" s="165"/>
      <c r="K46" s="165"/>
      <c r="L46" s="167">
        <f>L45*0.8</f>
        <v>0</v>
      </c>
      <c r="M46" s="104"/>
      <c r="N46" s="104"/>
      <c r="O46" s="104"/>
      <c r="P46" s="104"/>
      <c r="Q46" s="115"/>
      <c r="R46" s="165"/>
      <c r="S46" s="165"/>
      <c r="T46" s="167">
        <f>T45*0.8</f>
        <v>0</v>
      </c>
      <c r="U46" s="104"/>
      <c r="V46" s="104"/>
      <c r="W46" s="104"/>
      <c r="X46" s="104"/>
      <c r="Y46" s="115"/>
    </row>
    <row r="47" spans="1:25" s="483" customFormat="1" x14ac:dyDescent="0.3">
      <c r="A47" s="481" t="s">
        <v>338</v>
      </c>
      <c r="B47" s="482"/>
      <c r="C47" s="482"/>
      <c r="E47" s="484"/>
      <c r="F47" s="484"/>
      <c r="G47" s="484"/>
      <c r="H47" s="484"/>
      <c r="I47" s="484"/>
      <c r="J47" s="482"/>
      <c r="K47" s="482"/>
      <c r="M47" s="484"/>
      <c r="N47" s="484"/>
      <c r="O47" s="484"/>
      <c r="P47" s="484"/>
      <c r="Q47" s="484"/>
      <c r="R47" s="482"/>
      <c r="S47" s="482"/>
      <c r="U47" s="484"/>
      <c r="V47" s="484"/>
      <c r="W47" s="484"/>
      <c r="X47" s="484"/>
      <c r="Y47" s="484"/>
    </row>
    <row r="48" spans="1:25" s="490" customFormat="1" x14ac:dyDescent="0.3">
      <c r="A48" s="485" t="s">
        <v>347</v>
      </c>
      <c r="B48" s="486"/>
      <c r="C48" s="486"/>
      <c r="D48" s="486"/>
      <c r="E48" s="488"/>
      <c r="F48" s="501"/>
      <c r="G48" s="488"/>
      <c r="H48" s="103"/>
      <c r="I48" s="489"/>
      <c r="J48" s="486"/>
      <c r="K48" s="486"/>
      <c r="L48" s="486"/>
      <c r="M48" s="488"/>
      <c r="N48" s="501"/>
      <c r="O48" s="488"/>
      <c r="P48" s="103"/>
      <c r="Q48" s="489"/>
      <c r="R48" s="486"/>
      <c r="S48" s="486"/>
      <c r="T48" s="486"/>
      <c r="U48" s="488"/>
      <c r="V48" s="501"/>
      <c r="W48" s="488"/>
      <c r="X48" s="103"/>
      <c r="Y48" s="489"/>
    </row>
    <row r="49" spans="1:25" s="490" customFormat="1" ht="28.8" x14ac:dyDescent="0.3">
      <c r="A49" s="485" t="s">
        <v>340</v>
      </c>
      <c r="B49" s="486"/>
      <c r="C49" s="486"/>
      <c r="D49" s="486"/>
      <c r="E49" s="103"/>
      <c r="F49" s="488"/>
      <c r="G49" s="488"/>
      <c r="H49" s="103"/>
      <c r="I49" s="489"/>
      <c r="J49" s="486"/>
      <c r="K49" s="486"/>
      <c r="L49" s="486"/>
      <c r="M49" s="103"/>
      <c r="N49" s="488"/>
      <c r="O49" s="488"/>
      <c r="P49" s="103"/>
      <c r="Q49" s="489"/>
      <c r="R49" s="486"/>
      <c r="S49" s="486"/>
      <c r="T49" s="486"/>
      <c r="U49" s="103"/>
      <c r="V49" s="488"/>
      <c r="W49" s="488"/>
      <c r="X49" s="103"/>
      <c r="Y49" s="489"/>
    </row>
    <row r="50" spans="1:25" x14ac:dyDescent="0.3">
      <c r="A50" s="121" t="s">
        <v>120</v>
      </c>
      <c r="B50" s="166"/>
      <c r="C50" s="166"/>
      <c r="D50" s="167">
        <f>D46</f>
        <v>0</v>
      </c>
      <c r="E50" s="502">
        <f>E49</f>
        <v>0</v>
      </c>
      <c r="F50" s="502">
        <f>F48</f>
        <v>0</v>
      </c>
      <c r="G50" s="104"/>
      <c r="H50" s="104"/>
      <c r="I50" s="155">
        <f>D50+E50+F50</f>
        <v>0</v>
      </c>
      <c r="J50" s="166"/>
      <c r="K50" s="166"/>
      <c r="L50" s="167">
        <f>L46</f>
        <v>0</v>
      </c>
      <c r="M50" s="502">
        <f>M49</f>
        <v>0</v>
      </c>
      <c r="N50" s="502">
        <f>N48</f>
        <v>0</v>
      </c>
      <c r="O50" s="104"/>
      <c r="P50" s="104"/>
      <c r="Q50" s="155">
        <f>L50+M50+N50</f>
        <v>0</v>
      </c>
      <c r="R50" s="166"/>
      <c r="S50" s="166"/>
      <c r="T50" s="167">
        <f>T46</f>
        <v>0</v>
      </c>
      <c r="U50" s="502">
        <f>U49</f>
        <v>0</v>
      </c>
      <c r="V50" s="502">
        <f>V48</f>
        <v>0</v>
      </c>
      <c r="W50" s="104"/>
      <c r="X50" s="104"/>
      <c r="Y50" s="155">
        <f>T50+U50+V50</f>
        <v>0</v>
      </c>
    </row>
    <row r="51" spans="1:25" x14ac:dyDescent="0.3">
      <c r="A51" s="123">
        <v>567</v>
      </c>
      <c r="B51" s="123"/>
      <c r="C51" s="123"/>
      <c r="D51" s="107"/>
      <c r="E51" s="107"/>
      <c r="F51" s="169"/>
      <c r="G51" s="169"/>
      <c r="H51" s="169"/>
      <c r="I51" s="170"/>
      <c r="J51" s="123"/>
      <c r="K51" s="123"/>
      <c r="L51" s="107"/>
      <c r="M51" s="107"/>
      <c r="N51" s="169"/>
      <c r="O51" s="169"/>
      <c r="P51" s="169"/>
      <c r="Q51" s="170"/>
      <c r="R51" s="123"/>
      <c r="S51" s="123"/>
      <c r="T51" s="107"/>
      <c r="U51" s="107"/>
      <c r="V51" s="169"/>
      <c r="W51" s="169"/>
      <c r="X51" s="169"/>
      <c r="Y51" s="170"/>
    </row>
    <row r="52" spans="1:25" x14ac:dyDescent="0.3">
      <c r="A52" s="124" t="s">
        <v>125</v>
      </c>
      <c r="B52" s="124"/>
      <c r="C52" s="124"/>
      <c r="D52" s="104"/>
      <c r="E52" s="104"/>
      <c r="F52" s="157"/>
      <c r="G52" s="160" t="s">
        <v>175</v>
      </c>
      <c r="H52" s="160"/>
      <c r="I52" s="168"/>
      <c r="J52" s="124"/>
      <c r="K52" s="124"/>
      <c r="L52" s="104"/>
      <c r="M52" s="104"/>
      <c r="N52" s="157"/>
      <c r="O52" s="160" t="s">
        <v>175</v>
      </c>
      <c r="P52" s="160"/>
      <c r="Q52" s="168"/>
      <c r="R52" s="124"/>
      <c r="S52" s="124"/>
      <c r="T52" s="104"/>
      <c r="U52" s="104"/>
      <c r="V52" s="157"/>
      <c r="W52" s="160" t="s">
        <v>175</v>
      </c>
      <c r="X52" s="160"/>
      <c r="Y52" s="168"/>
    </row>
    <row r="53" spans="1:25" ht="28.8" x14ac:dyDescent="0.3">
      <c r="A53" s="171" t="s">
        <v>126</v>
      </c>
      <c r="B53" s="171"/>
      <c r="C53" s="171"/>
      <c r="D53" s="104"/>
      <c r="E53" s="104"/>
      <c r="F53" s="160" t="s">
        <v>177</v>
      </c>
      <c r="G53" s="157"/>
      <c r="H53" s="157"/>
      <c r="I53" s="168"/>
      <c r="J53" s="171"/>
      <c r="K53" s="171"/>
      <c r="L53" s="104"/>
      <c r="M53" s="104"/>
      <c r="N53" s="160" t="s">
        <v>177</v>
      </c>
      <c r="O53" s="157"/>
      <c r="P53" s="157"/>
      <c r="Q53" s="168"/>
      <c r="R53" s="171"/>
      <c r="S53" s="171"/>
      <c r="T53" s="104"/>
      <c r="U53" s="104"/>
      <c r="V53" s="160" t="s">
        <v>177</v>
      </c>
      <c r="W53" s="157"/>
      <c r="X53" s="157"/>
      <c r="Y53" s="168"/>
    </row>
    <row r="54" spans="1:25" ht="41.4" x14ac:dyDescent="0.3">
      <c r="A54" s="331" t="s">
        <v>157</v>
      </c>
      <c r="B54" s="104"/>
      <c r="C54" s="104"/>
      <c r="D54" s="104"/>
      <c r="E54" s="104"/>
      <c r="F54" s="158" t="s">
        <v>348</v>
      </c>
      <c r="G54" s="157"/>
      <c r="H54" s="157"/>
      <c r="I54" s="168"/>
      <c r="J54" s="104"/>
      <c r="K54" s="104"/>
      <c r="L54" s="104"/>
      <c r="M54" s="104"/>
      <c r="N54" s="158" t="s">
        <v>348</v>
      </c>
      <c r="O54" s="157"/>
      <c r="P54" s="157"/>
      <c r="Q54" s="168"/>
      <c r="R54" s="104"/>
      <c r="S54" s="104"/>
      <c r="T54" s="104"/>
      <c r="U54" s="104"/>
      <c r="V54" s="158" t="s">
        <v>348</v>
      </c>
      <c r="W54" s="157"/>
      <c r="X54" s="157"/>
      <c r="Y54" s="168"/>
    </row>
    <row r="55" spans="1:25" ht="40.950000000000003" customHeight="1" x14ac:dyDescent="0.3">
      <c r="A55" s="503" t="s">
        <v>349</v>
      </c>
      <c r="B55" s="104"/>
      <c r="C55" s="104"/>
      <c r="D55" s="504" t="s">
        <v>350</v>
      </c>
      <c r="E55" s="104"/>
      <c r="F55" s="499"/>
      <c r="G55" s="157"/>
      <c r="H55" s="157"/>
      <c r="I55" s="168"/>
      <c r="J55" s="104"/>
      <c r="K55" s="104"/>
      <c r="L55" s="504" t="s">
        <v>350</v>
      </c>
      <c r="M55" s="104"/>
      <c r="N55" s="499"/>
      <c r="O55" s="157"/>
      <c r="P55" s="157"/>
      <c r="Q55" s="168"/>
      <c r="R55" s="104"/>
      <c r="S55" s="104"/>
      <c r="T55" s="504" t="s">
        <v>350</v>
      </c>
      <c r="U55" s="104"/>
      <c r="V55" s="499"/>
      <c r="W55" s="157"/>
      <c r="X55" s="157"/>
      <c r="Y55" s="168"/>
    </row>
    <row r="56" spans="1:25" x14ac:dyDescent="0.3">
      <c r="A56" s="124" t="s">
        <v>127</v>
      </c>
      <c r="B56" s="104"/>
      <c r="C56" s="104"/>
      <c r="D56" s="104"/>
      <c r="E56" s="104"/>
      <c r="F56" s="157"/>
      <c r="G56" s="160" t="s">
        <v>178</v>
      </c>
      <c r="H56" s="160"/>
      <c r="I56" s="168"/>
      <c r="J56" s="104"/>
      <c r="K56" s="104"/>
      <c r="L56" s="104"/>
      <c r="M56" s="104"/>
      <c r="N56" s="157"/>
      <c r="O56" s="160" t="s">
        <v>178</v>
      </c>
      <c r="P56" s="160"/>
      <c r="Q56" s="168"/>
      <c r="R56" s="104"/>
      <c r="S56" s="104"/>
      <c r="T56" s="104"/>
      <c r="U56" s="104"/>
      <c r="V56" s="157"/>
      <c r="W56" s="160" t="s">
        <v>178</v>
      </c>
      <c r="X56" s="160"/>
      <c r="Y56" s="168"/>
    </row>
    <row r="57" spans="1:25" ht="30" customHeight="1" x14ac:dyDescent="0.3">
      <c r="A57" s="121" t="s">
        <v>128</v>
      </c>
      <c r="B57" s="166"/>
      <c r="C57" s="166"/>
      <c r="D57" s="126" t="str">
        <f>D55</f>
        <v>40 tim/ kommun där tillsyn bedrivs detta år</v>
      </c>
      <c r="E57" s="104"/>
      <c r="F57" s="167" t="e">
        <f>F53+F54</f>
        <v>#VALUE!</v>
      </c>
      <c r="G57" s="167" t="e">
        <f>G52+G56</f>
        <v>#VALUE!</v>
      </c>
      <c r="H57" s="157"/>
      <c r="I57" s="155" t="e">
        <f>SUM(D57+F57+G57)</f>
        <v>#VALUE!</v>
      </c>
      <c r="J57" s="166"/>
      <c r="K57" s="166"/>
      <c r="L57" s="126" t="str">
        <f>L55</f>
        <v>40 tim/ kommun där tillsyn bedrivs detta år</v>
      </c>
      <c r="M57" s="104"/>
      <c r="N57" s="167" t="e">
        <f>N53+N54</f>
        <v>#VALUE!</v>
      </c>
      <c r="O57" s="167" t="e">
        <f>O52+O56</f>
        <v>#VALUE!</v>
      </c>
      <c r="P57" s="157"/>
      <c r="Q57" s="155" t="e">
        <f>SUM(L57+N57+O57)</f>
        <v>#VALUE!</v>
      </c>
      <c r="R57" s="166"/>
      <c r="S57" s="166"/>
      <c r="T57" s="126" t="str">
        <f>T55</f>
        <v>40 tim/ kommun där tillsyn bedrivs detta år</v>
      </c>
      <c r="U57" s="104"/>
      <c r="V57" s="167" t="e">
        <f>V53+V54</f>
        <v>#VALUE!</v>
      </c>
      <c r="W57" s="167" t="e">
        <f>W52+W56</f>
        <v>#VALUE!</v>
      </c>
      <c r="X57" s="157"/>
      <c r="Y57" s="155" t="e">
        <f>SUM(T57+V57+W57)</f>
        <v>#VALUE!</v>
      </c>
    </row>
    <row r="58" spans="1:25" x14ac:dyDescent="0.3">
      <c r="A58" s="162" t="s">
        <v>139</v>
      </c>
      <c r="B58" s="166"/>
      <c r="C58" s="166"/>
      <c r="D58" s="166"/>
      <c r="E58" s="166"/>
      <c r="F58" s="166"/>
      <c r="G58" s="166"/>
      <c r="H58" s="166"/>
      <c r="I58" s="505" t="e">
        <f>SUM(I50+I57)</f>
        <v>#VALUE!</v>
      </c>
      <c r="J58" s="166"/>
      <c r="K58" s="166"/>
      <c r="L58" s="166"/>
      <c r="M58" s="166"/>
      <c r="N58" s="166"/>
      <c r="O58" s="166"/>
      <c r="P58" s="166"/>
      <c r="Q58" s="505" t="e">
        <f>SUM(Q50+Q57)</f>
        <v>#VALUE!</v>
      </c>
      <c r="R58" s="166"/>
      <c r="S58" s="166"/>
      <c r="T58" s="166"/>
      <c r="U58" s="166"/>
      <c r="V58" s="166"/>
      <c r="W58" s="166"/>
      <c r="X58" s="166"/>
      <c r="Y58" s="505" t="e">
        <f>SUM(Y50+Y57)</f>
        <v>#VALUE!</v>
      </c>
    </row>
    <row r="59" spans="1:25" s="199" customFormat="1" x14ac:dyDescent="0.3"/>
    <row r="60" spans="1:25" s="199" customFormat="1" x14ac:dyDescent="0.3"/>
    <row r="61" spans="1:25" s="199" customFormat="1" x14ac:dyDescent="0.3"/>
    <row r="62" spans="1:25" s="199" customFormat="1" x14ac:dyDescent="0.3"/>
    <row r="63" spans="1:25" s="199" customFormat="1" x14ac:dyDescent="0.3"/>
    <row r="64" spans="1:25" s="199" customFormat="1" x14ac:dyDescent="0.3"/>
    <row r="65" s="199" customFormat="1" x14ac:dyDescent="0.3"/>
    <row r="66" s="199" customFormat="1" x14ac:dyDescent="0.3"/>
    <row r="67" s="199" customFormat="1" x14ac:dyDescent="0.3"/>
    <row r="68" s="199" customFormat="1" x14ac:dyDescent="0.3"/>
    <row r="69" s="199" customFormat="1" x14ac:dyDescent="0.3"/>
    <row r="70" s="199" customFormat="1" x14ac:dyDescent="0.3"/>
    <row r="71" s="199" customFormat="1" x14ac:dyDescent="0.3"/>
    <row r="72" s="199" customFormat="1" x14ac:dyDescent="0.3"/>
    <row r="73" s="199" customFormat="1" x14ac:dyDescent="0.3"/>
    <row r="74" s="199" customFormat="1" x14ac:dyDescent="0.3"/>
    <row r="75" s="199" customFormat="1" x14ac:dyDescent="0.3"/>
    <row r="76" s="199" customFormat="1" x14ac:dyDescent="0.3"/>
  </sheetData>
  <mergeCells count="6">
    <mergeCell ref="B2:D2"/>
    <mergeCell ref="B1:E1"/>
    <mergeCell ref="J1:M1"/>
    <mergeCell ref="R1:U1"/>
    <mergeCell ref="J2:L2"/>
    <mergeCell ref="R2:T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5"/>
  <sheetViews>
    <sheetView zoomScale="80" zoomScaleNormal="80" workbookViewId="0">
      <selection activeCell="D22" sqref="D22"/>
    </sheetView>
  </sheetViews>
  <sheetFormatPr defaultColWidth="9.109375" defaultRowHeight="14.4" outlineLevelCol="1" x14ac:dyDescent="0.3"/>
  <cols>
    <col min="1" max="1" width="46.109375" style="1" customWidth="1"/>
    <col min="2" max="4" width="21.33203125" style="1" customWidth="1"/>
    <col min="5" max="5" width="22.5546875" style="1" customWidth="1"/>
    <col min="6" max="6" width="19.109375" style="1" customWidth="1"/>
    <col min="7" max="9" width="21.33203125" style="1" customWidth="1" outlineLevel="1"/>
    <col min="10" max="10" width="22.5546875" style="1" customWidth="1" outlineLevel="1"/>
    <col min="11" max="11" width="19.109375" style="1" customWidth="1"/>
    <col min="12" max="14" width="21.33203125" style="1" customWidth="1" outlineLevel="1"/>
    <col min="15" max="15" width="22.5546875" style="1" customWidth="1" outlineLevel="1"/>
    <col min="16" max="16" width="19.109375" style="1" customWidth="1"/>
    <col min="17" max="21" width="9.109375" style="7"/>
    <col min="22" max="16384" width="9.109375" style="1"/>
  </cols>
  <sheetData>
    <row r="1" spans="1:21" ht="16.2" thickTop="1" x14ac:dyDescent="0.3">
      <c r="A1" s="112"/>
      <c r="B1" s="521" t="s">
        <v>0</v>
      </c>
      <c r="C1" s="521"/>
      <c r="D1" s="96" t="s">
        <v>6</v>
      </c>
      <c r="E1" s="112" t="s">
        <v>131</v>
      </c>
      <c r="F1" s="97" t="s">
        <v>199</v>
      </c>
      <c r="G1" s="521" t="s">
        <v>0</v>
      </c>
      <c r="H1" s="521"/>
      <c r="I1" s="96" t="s">
        <v>6</v>
      </c>
      <c r="J1" s="372" t="s">
        <v>131</v>
      </c>
      <c r="K1" s="97" t="s">
        <v>200</v>
      </c>
      <c r="L1" s="521" t="s">
        <v>0</v>
      </c>
      <c r="M1" s="521"/>
      <c r="N1" s="96" t="s">
        <v>6</v>
      </c>
      <c r="O1" s="372" t="s">
        <v>131</v>
      </c>
      <c r="P1" s="97" t="s">
        <v>201</v>
      </c>
      <c r="U1" s="1"/>
    </row>
    <row r="2" spans="1:21" ht="15.6" x14ac:dyDescent="0.3">
      <c r="A2" s="98"/>
      <c r="B2" s="98" t="s">
        <v>41</v>
      </c>
      <c r="C2" s="98" t="s">
        <v>97</v>
      </c>
      <c r="D2" s="99" t="s">
        <v>97</v>
      </c>
      <c r="E2" s="98" t="s">
        <v>97</v>
      </c>
      <c r="F2" s="97"/>
      <c r="G2" s="98" t="s">
        <v>41</v>
      </c>
      <c r="H2" s="98" t="s">
        <v>97</v>
      </c>
      <c r="I2" s="99" t="s">
        <v>97</v>
      </c>
      <c r="J2" s="98" t="s">
        <v>97</v>
      </c>
      <c r="K2" s="97"/>
      <c r="L2" s="98" t="s">
        <v>41</v>
      </c>
      <c r="M2" s="98" t="s">
        <v>97</v>
      </c>
      <c r="N2" s="99" t="s">
        <v>97</v>
      </c>
      <c r="O2" s="98" t="s">
        <v>97</v>
      </c>
      <c r="P2" s="97"/>
      <c r="U2" s="1"/>
    </row>
    <row r="3" spans="1:21" x14ac:dyDescent="0.3">
      <c r="A3" s="100" t="s">
        <v>132</v>
      </c>
      <c r="B3" s="101"/>
      <c r="C3" s="101"/>
      <c r="D3" s="101"/>
      <c r="E3" s="101"/>
      <c r="F3" s="97"/>
      <c r="G3" s="101"/>
      <c r="H3" s="101"/>
      <c r="I3" s="101"/>
      <c r="J3" s="101"/>
      <c r="K3" s="97"/>
      <c r="L3" s="101"/>
      <c r="M3" s="101"/>
      <c r="N3" s="101"/>
      <c r="O3" s="101"/>
      <c r="P3" s="97"/>
      <c r="U3" s="1"/>
    </row>
    <row r="4" spans="1:21" s="105" customFormat="1" x14ac:dyDescent="0.3">
      <c r="A4" s="104" t="s">
        <v>98</v>
      </c>
      <c r="B4" s="102"/>
      <c r="C4" s="104">
        <f>B4*150</f>
        <v>0</v>
      </c>
      <c r="D4" s="104"/>
      <c r="E4" s="104"/>
      <c r="F4" s="97"/>
      <c r="G4" s="102"/>
      <c r="H4" s="104">
        <f>G4*150</f>
        <v>0</v>
      </c>
      <c r="I4" s="104"/>
      <c r="J4" s="104"/>
      <c r="K4" s="97"/>
      <c r="L4" s="102"/>
      <c r="M4" s="104">
        <f>L4*150</f>
        <v>0</v>
      </c>
      <c r="N4" s="104"/>
      <c r="O4" s="104"/>
      <c r="P4" s="97"/>
      <c r="Q4" s="7"/>
      <c r="R4" s="7"/>
      <c r="S4" s="7"/>
      <c r="T4" s="7"/>
    </row>
    <row r="5" spans="1:21" s="105" customFormat="1" x14ac:dyDescent="0.3">
      <c r="A5" s="104" t="s">
        <v>99</v>
      </c>
      <c r="B5" s="102"/>
      <c r="C5" s="104">
        <f>B5*75</f>
        <v>0</v>
      </c>
      <c r="D5" s="104"/>
      <c r="E5" s="104"/>
      <c r="F5" s="97"/>
      <c r="G5" s="102"/>
      <c r="H5" s="104">
        <f>G5*75</f>
        <v>0</v>
      </c>
      <c r="I5" s="104"/>
      <c r="J5" s="104"/>
      <c r="K5" s="97"/>
      <c r="L5" s="102"/>
      <c r="M5" s="104">
        <f>L5*75</f>
        <v>0</v>
      </c>
      <c r="N5" s="104"/>
      <c r="O5" s="104"/>
      <c r="P5" s="97"/>
      <c r="Q5" s="7"/>
      <c r="R5" s="7"/>
      <c r="S5" s="7"/>
      <c r="T5" s="7"/>
    </row>
    <row r="6" spans="1:21" s="105" customFormat="1" x14ac:dyDescent="0.3">
      <c r="A6" s="104" t="s">
        <v>100</v>
      </c>
      <c r="B6" s="102"/>
      <c r="C6" s="104">
        <f>B6*25</f>
        <v>0</v>
      </c>
      <c r="D6" s="104"/>
      <c r="E6" s="104"/>
      <c r="F6" s="97"/>
      <c r="G6" s="102"/>
      <c r="H6" s="104">
        <f>G6*25</f>
        <v>0</v>
      </c>
      <c r="I6" s="104"/>
      <c r="J6" s="104"/>
      <c r="K6" s="97"/>
      <c r="L6" s="102"/>
      <c r="M6" s="104">
        <f>L6*25</f>
        <v>0</v>
      </c>
      <c r="N6" s="104"/>
      <c r="O6" s="104"/>
      <c r="P6" s="97"/>
      <c r="Q6" s="7"/>
      <c r="R6" s="7"/>
      <c r="S6" s="7"/>
      <c r="T6" s="7"/>
    </row>
    <row r="7" spans="1:21" x14ac:dyDescent="0.3">
      <c r="A7" s="106" t="s">
        <v>101</v>
      </c>
      <c r="B7" s="127">
        <f>SUM(B4:B6)</f>
        <v>0</v>
      </c>
      <c r="C7" s="127">
        <f>SUM(C4:C6)</f>
        <v>0</v>
      </c>
      <c r="D7" s="103" t="s">
        <v>102</v>
      </c>
      <c r="E7" s="104"/>
      <c r="F7" s="97"/>
      <c r="G7" s="127">
        <f>SUM(G4:G6)</f>
        <v>0</v>
      </c>
      <c r="H7" s="127">
        <f>SUM(H4:H6)</f>
        <v>0</v>
      </c>
      <c r="I7" s="103" t="s">
        <v>102</v>
      </c>
      <c r="J7" s="104"/>
      <c r="K7" s="97"/>
      <c r="L7" s="127">
        <f>SUM(L4:L6)</f>
        <v>0</v>
      </c>
      <c r="M7" s="127">
        <f>SUM(M4:M6)</f>
        <v>0</v>
      </c>
      <c r="N7" s="103" t="s">
        <v>102</v>
      </c>
      <c r="O7" s="104"/>
      <c r="P7" s="97"/>
      <c r="U7" s="1"/>
    </row>
    <row r="8" spans="1:21" x14ac:dyDescent="0.3">
      <c r="A8" s="100" t="s">
        <v>103</v>
      </c>
      <c r="B8" s="107"/>
      <c r="C8" s="107"/>
      <c r="D8" s="107"/>
      <c r="E8" s="107"/>
      <c r="F8" s="97"/>
      <c r="G8" s="107"/>
      <c r="H8" s="107"/>
      <c r="I8" s="107"/>
      <c r="J8" s="107"/>
      <c r="K8" s="97"/>
      <c r="L8" s="107"/>
      <c r="M8" s="107"/>
      <c r="N8" s="107"/>
      <c r="O8" s="107"/>
      <c r="P8" s="97"/>
      <c r="U8" s="1"/>
    </row>
    <row r="9" spans="1:21" x14ac:dyDescent="0.3">
      <c r="A9" s="104" t="s">
        <v>104</v>
      </c>
      <c r="B9" s="104"/>
      <c r="C9" s="104"/>
      <c r="D9" s="104"/>
      <c r="E9" s="103" t="s">
        <v>130</v>
      </c>
      <c r="F9" s="97"/>
      <c r="G9" s="104"/>
      <c r="H9" s="104"/>
      <c r="I9" s="104"/>
      <c r="J9" s="103" t="s">
        <v>130</v>
      </c>
      <c r="K9" s="97"/>
      <c r="L9" s="104"/>
      <c r="M9" s="104"/>
      <c r="N9" s="104"/>
      <c r="O9" s="103" t="s">
        <v>130</v>
      </c>
      <c r="P9" s="97"/>
      <c r="U9" s="1"/>
    </row>
    <row r="10" spans="1:21" x14ac:dyDescent="0.3">
      <c r="A10" s="100" t="s">
        <v>133</v>
      </c>
      <c r="B10" s="101"/>
      <c r="C10" s="101"/>
      <c r="D10" s="101"/>
      <c r="E10" s="108"/>
      <c r="F10" s="97"/>
      <c r="G10" s="101"/>
      <c r="H10" s="101"/>
      <c r="I10" s="101"/>
      <c r="J10" s="108"/>
      <c r="K10" s="97"/>
      <c r="L10" s="101"/>
      <c r="M10" s="101"/>
      <c r="N10" s="101"/>
      <c r="O10" s="108"/>
      <c r="P10" s="97"/>
      <c r="Q10" s="1"/>
      <c r="R10" s="1"/>
      <c r="S10" s="1"/>
      <c r="T10" s="1"/>
      <c r="U10" s="1"/>
    </row>
    <row r="11" spans="1:21" x14ac:dyDescent="0.3">
      <c r="A11" s="194" t="s">
        <v>104</v>
      </c>
      <c r="B11" s="104"/>
      <c r="C11" s="104"/>
      <c r="D11" s="103" t="s">
        <v>102</v>
      </c>
      <c r="E11" s="104"/>
      <c r="F11" s="97"/>
      <c r="G11" s="104"/>
      <c r="H11" s="104"/>
      <c r="I11" s="103" t="s">
        <v>102</v>
      </c>
      <c r="J11" s="104"/>
      <c r="K11" s="97"/>
      <c r="L11" s="104"/>
      <c r="M11" s="104"/>
      <c r="N11" s="103" t="s">
        <v>102</v>
      </c>
      <c r="O11" s="104"/>
      <c r="P11" s="97"/>
      <c r="Q11" s="1"/>
      <c r="R11" s="1"/>
      <c r="S11" s="1"/>
      <c r="T11" s="1"/>
      <c r="U11" s="1"/>
    </row>
    <row r="12" spans="1:21" ht="41.4" x14ac:dyDescent="0.3">
      <c r="A12" s="109" t="s">
        <v>105</v>
      </c>
      <c r="B12" s="110"/>
      <c r="C12" s="126" t="s">
        <v>106</v>
      </c>
      <c r="D12" s="126" t="s">
        <v>107</v>
      </c>
      <c r="E12" s="127" t="s">
        <v>129</v>
      </c>
      <c r="G12" s="110"/>
      <c r="H12" s="126" t="s">
        <v>106</v>
      </c>
      <c r="I12" s="126" t="s">
        <v>107</v>
      </c>
      <c r="J12" s="127" t="s">
        <v>129</v>
      </c>
      <c r="L12" s="110"/>
      <c r="M12" s="126" t="s">
        <v>106</v>
      </c>
      <c r="N12" s="126" t="s">
        <v>107</v>
      </c>
      <c r="O12" s="127" t="s">
        <v>129</v>
      </c>
      <c r="Q12" s="1"/>
      <c r="R12" s="1"/>
      <c r="S12" s="1"/>
      <c r="T12" s="1"/>
      <c r="U12" s="1"/>
    </row>
    <row r="13" spans="1:21" x14ac:dyDescent="0.3">
      <c r="E13" s="111"/>
      <c r="J13" s="111"/>
      <c r="O13" s="111"/>
    </row>
    <row r="14" spans="1:21" x14ac:dyDescent="0.3">
      <c r="D14" s="104" t="s">
        <v>108</v>
      </c>
      <c r="E14" s="104" t="e">
        <f>C12+D12+E12</f>
        <v>#VALUE!</v>
      </c>
      <c r="I14" s="104" t="s">
        <v>108</v>
      </c>
      <c r="J14" s="104" t="e">
        <f>H12+I12+J12</f>
        <v>#VALUE!</v>
      </c>
      <c r="N14" s="104" t="s">
        <v>108</v>
      </c>
      <c r="O14" s="104" t="e">
        <f>M12+N12+O12</f>
        <v>#VALUE!</v>
      </c>
    </row>
    <row r="15" spans="1:21" x14ac:dyDescent="0.3">
      <c r="A15" s="3"/>
      <c r="D15" s="104" t="s">
        <v>109</v>
      </c>
      <c r="E15" s="125" t="e">
        <f>E14*8</f>
        <v>#VALUE!</v>
      </c>
      <c r="F15" s="7"/>
      <c r="I15" s="104" t="s">
        <v>109</v>
      </c>
      <c r="J15" s="125" t="e">
        <f>J14*8</f>
        <v>#VALUE!</v>
      </c>
      <c r="K15" s="7"/>
      <c r="N15" s="104" t="s">
        <v>109</v>
      </c>
      <c r="O15" s="125" t="e">
        <f>O14*8</f>
        <v>#VALUE!</v>
      </c>
      <c r="P15" s="7"/>
    </row>
    <row r="17" spans="1:1" s="1" customFormat="1" x14ac:dyDescent="0.3"/>
    <row r="18" spans="1:1" s="1" customFormat="1" x14ac:dyDescent="0.3"/>
    <row r="19" spans="1:1" s="1" customFormat="1" x14ac:dyDescent="0.3"/>
    <row r="21" spans="1:1" s="1" customFormat="1" x14ac:dyDescent="0.3">
      <c r="A21" s="4"/>
    </row>
    <row r="22" spans="1:1" s="1" customFormat="1" x14ac:dyDescent="0.3">
      <c r="A22" s="4"/>
    </row>
    <row r="23" spans="1:1" s="1" customFormat="1" x14ac:dyDescent="0.3">
      <c r="A23" s="4"/>
    </row>
    <row r="25" spans="1:1" s="1" customFormat="1" x14ac:dyDescent="0.3">
      <c r="A25" s="4"/>
    </row>
  </sheetData>
  <sheetProtection formatCells="0" selectLockedCells="1" selectUnlockedCells="1"/>
  <mergeCells count="3">
    <mergeCell ref="B1:C1"/>
    <mergeCell ref="G1:H1"/>
    <mergeCell ref="L1:M1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workbookViewId="0">
      <selection activeCell="N4" sqref="N4"/>
    </sheetView>
  </sheetViews>
  <sheetFormatPr defaultRowHeight="14.4" x14ac:dyDescent="0.3"/>
  <cols>
    <col min="1" max="1" width="8.88671875" style="364"/>
    <col min="2" max="2" width="24" customWidth="1"/>
    <col min="3" max="3" width="13.109375" customWidth="1"/>
    <col min="4" max="4" width="10.6640625" customWidth="1"/>
    <col min="5" max="5" width="12.33203125" customWidth="1"/>
    <col min="6" max="6" width="12.88671875" customWidth="1"/>
    <col min="7" max="7" width="12" customWidth="1"/>
    <col min="8" max="8" width="11.5546875" customWidth="1"/>
  </cols>
  <sheetData>
    <row r="1" spans="1:8" ht="26.25" customHeight="1" thickBot="1" x14ac:dyDescent="0.35">
      <c r="A1" s="364" t="s">
        <v>257</v>
      </c>
    </row>
    <row r="2" spans="1:8" ht="27" thickBot="1" x14ac:dyDescent="0.35">
      <c r="A2" s="363" t="s">
        <v>163</v>
      </c>
      <c r="B2" s="361" t="s">
        <v>110</v>
      </c>
      <c r="C2" s="365" t="s">
        <v>192</v>
      </c>
      <c r="D2" s="365" t="s">
        <v>182</v>
      </c>
      <c r="E2" s="365" t="s">
        <v>180</v>
      </c>
      <c r="F2" s="365" t="s">
        <v>181</v>
      </c>
      <c r="G2" s="366" t="s">
        <v>186</v>
      </c>
      <c r="H2" s="366" t="s">
        <v>191</v>
      </c>
    </row>
    <row r="3" spans="1:8" s="173" customFormat="1" ht="40.200000000000003" thickBot="1" x14ac:dyDescent="0.35">
      <c r="A3" s="363">
        <v>4355</v>
      </c>
      <c r="B3" s="362" t="s">
        <v>188</v>
      </c>
      <c r="C3" s="367" t="s">
        <v>179</v>
      </c>
      <c r="D3" s="367" t="s">
        <v>179</v>
      </c>
      <c r="E3" s="370" t="s">
        <v>190</v>
      </c>
      <c r="F3" s="370" t="s">
        <v>190</v>
      </c>
      <c r="G3" s="369"/>
      <c r="H3" s="369"/>
    </row>
    <row r="4" spans="1:8" ht="58.95" customHeight="1" thickBot="1" x14ac:dyDescent="0.35">
      <c r="A4" s="363">
        <v>458</v>
      </c>
      <c r="B4" s="362" t="s">
        <v>164</v>
      </c>
      <c r="C4" s="367" t="s">
        <v>179</v>
      </c>
      <c r="D4" s="367" t="s">
        <v>179</v>
      </c>
      <c r="E4" s="370" t="s">
        <v>190</v>
      </c>
      <c r="F4" s="370" t="s">
        <v>190</v>
      </c>
      <c r="G4" s="368"/>
      <c r="H4" s="368"/>
    </row>
    <row r="5" spans="1:8" ht="39.6" customHeight="1" thickBot="1" x14ac:dyDescent="0.35">
      <c r="A5" s="363">
        <v>515</v>
      </c>
      <c r="B5" s="362" t="s">
        <v>168</v>
      </c>
      <c r="C5" s="367" t="s">
        <v>179</v>
      </c>
      <c r="D5" s="367" t="s">
        <v>179</v>
      </c>
      <c r="E5" s="370" t="s">
        <v>190</v>
      </c>
      <c r="F5" s="370" t="s">
        <v>190</v>
      </c>
      <c r="G5" s="368"/>
      <c r="H5" s="368"/>
    </row>
    <row r="6" spans="1:8" ht="40.200000000000003" thickBot="1" x14ac:dyDescent="0.35">
      <c r="A6" s="363">
        <v>516</v>
      </c>
      <c r="B6" s="362" t="s">
        <v>183</v>
      </c>
      <c r="C6" s="367" t="s">
        <v>179</v>
      </c>
      <c r="D6" s="367" t="s">
        <v>179</v>
      </c>
      <c r="E6" s="370" t="s">
        <v>190</v>
      </c>
      <c r="F6" s="370" t="s">
        <v>190</v>
      </c>
      <c r="G6" s="368"/>
      <c r="H6" s="368"/>
    </row>
    <row r="7" spans="1:8" ht="40.200000000000003" thickBot="1" x14ac:dyDescent="0.35">
      <c r="A7" s="363">
        <v>5232</v>
      </c>
      <c r="B7" s="362" t="s">
        <v>169</v>
      </c>
      <c r="C7" s="367" t="s">
        <v>179</v>
      </c>
      <c r="D7" s="367" t="s">
        <v>179</v>
      </c>
      <c r="E7" s="370" t="s">
        <v>190</v>
      </c>
      <c r="F7" s="370" t="s">
        <v>190</v>
      </c>
      <c r="G7" s="368"/>
      <c r="H7" s="368"/>
    </row>
    <row r="8" spans="1:8" ht="40.200000000000003" thickBot="1" x14ac:dyDescent="0.35">
      <c r="A8" s="363">
        <v>525</v>
      </c>
      <c r="B8" s="362" t="s">
        <v>170</v>
      </c>
      <c r="C8" s="367" t="s">
        <v>179</v>
      </c>
      <c r="D8" s="367" t="s">
        <v>179</v>
      </c>
      <c r="E8" s="370" t="s">
        <v>190</v>
      </c>
      <c r="F8" s="370" t="s">
        <v>190</v>
      </c>
      <c r="G8" s="368"/>
      <c r="H8" s="368"/>
    </row>
    <row r="9" spans="1:8" ht="40.200000000000003" thickBot="1" x14ac:dyDescent="0.35">
      <c r="A9" s="363">
        <v>526</v>
      </c>
      <c r="B9" s="362" t="s">
        <v>171</v>
      </c>
      <c r="C9" s="367" t="s">
        <v>179</v>
      </c>
      <c r="D9" s="367" t="s">
        <v>179</v>
      </c>
      <c r="E9" s="370" t="s">
        <v>190</v>
      </c>
      <c r="F9" s="370" t="s">
        <v>190</v>
      </c>
      <c r="G9" s="368"/>
      <c r="H9" s="368"/>
    </row>
    <row r="10" spans="1:8" ht="40.200000000000003" thickBot="1" x14ac:dyDescent="0.35">
      <c r="A10" s="363">
        <v>527</v>
      </c>
      <c r="B10" s="362" t="s">
        <v>172</v>
      </c>
      <c r="C10" s="367" t="s">
        <v>179</v>
      </c>
      <c r="D10" s="367" t="s">
        <v>179</v>
      </c>
      <c r="E10" s="370" t="s">
        <v>190</v>
      </c>
      <c r="F10" s="370" t="s">
        <v>190</v>
      </c>
      <c r="G10" s="368"/>
      <c r="H10" s="368"/>
    </row>
    <row r="11" spans="1:8" ht="39" customHeight="1" thickBot="1" x14ac:dyDescent="0.35">
      <c r="A11" s="363">
        <v>528</v>
      </c>
      <c r="B11" s="362" t="s">
        <v>184</v>
      </c>
      <c r="C11" s="367" t="s">
        <v>179</v>
      </c>
      <c r="D11" s="367" t="s">
        <v>179</v>
      </c>
      <c r="E11" s="370" t="s">
        <v>190</v>
      </c>
      <c r="F11" s="370" t="s">
        <v>190</v>
      </c>
      <c r="G11" s="368"/>
      <c r="H11" s="368"/>
    </row>
    <row r="12" spans="1:8" ht="40.200000000000003" thickBot="1" x14ac:dyDescent="0.35">
      <c r="A12" s="363">
        <v>535</v>
      </c>
      <c r="B12" s="362" t="s">
        <v>185</v>
      </c>
      <c r="C12" s="367" t="s">
        <v>179</v>
      </c>
      <c r="D12" s="367" t="s">
        <v>179</v>
      </c>
      <c r="E12" s="370" t="s">
        <v>190</v>
      </c>
      <c r="F12" s="370" t="s">
        <v>190</v>
      </c>
      <c r="G12" s="368"/>
      <c r="H12" s="368"/>
    </row>
    <row r="13" spans="1:8" ht="45.6" customHeight="1" thickBot="1" x14ac:dyDescent="0.35">
      <c r="A13" s="363">
        <v>555</v>
      </c>
      <c r="B13" s="362" t="s">
        <v>165</v>
      </c>
      <c r="C13" s="367" t="s">
        <v>179</v>
      </c>
      <c r="D13" s="367" t="s">
        <v>179</v>
      </c>
      <c r="E13" s="370" t="s">
        <v>190</v>
      </c>
      <c r="F13" s="370" t="s">
        <v>190</v>
      </c>
      <c r="G13" s="368"/>
      <c r="H13" s="368"/>
    </row>
    <row r="14" spans="1:8" ht="42.6" customHeight="1" thickBot="1" x14ac:dyDescent="0.35">
      <c r="A14" s="363">
        <v>565</v>
      </c>
      <c r="B14" s="362" t="s">
        <v>166</v>
      </c>
      <c r="C14" s="367" t="s">
        <v>179</v>
      </c>
      <c r="D14" s="367" t="s">
        <v>179</v>
      </c>
      <c r="E14" s="370" t="s">
        <v>190</v>
      </c>
      <c r="F14" s="370" t="s">
        <v>190</v>
      </c>
      <c r="G14" s="368"/>
      <c r="H14" s="368"/>
    </row>
    <row r="15" spans="1:8" ht="45" customHeight="1" thickBot="1" x14ac:dyDescent="0.35">
      <c r="A15" s="363">
        <v>566</v>
      </c>
      <c r="B15" s="362" t="s">
        <v>187</v>
      </c>
      <c r="C15" s="367" t="s">
        <v>179</v>
      </c>
      <c r="D15" s="367" t="s">
        <v>179</v>
      </c>
      <c r="E15" s="370" t="s">
        <v>190</v>
      </c>
      <c r="F15" s="370" t="s">
        <v>190</v>
      </c>
      <c r="G15" s="368"/>
      <c r="H15" s="368"/>
    </row>
    <row r="16" spans="1:8" ht="47.4" customHeight="1" thickBot="1" x14ac:dyDescent="0.35">
      <c r="A16" s="363">
        <v>566</v>
      </c>
      <c r="B16" s="362" t="s">
        <v>173</v>
      </c>
      <c r="C16" s="367" t="s">
        <v>179</v>
      </c>
      <c r="D16" s="367" t="s">
        <v>179</v>
      </c>
      <c r="E16" s="370" t="s">
        <v>190</v>
      </c>
      <c r="F16" s="370" t="s">
        <v>190</v>
      </c>
      <c r="G16" s="368"/>
      <c r="H16" s="368"/>
    </row>
    <row r="17" spans="1:8" ht="40.200000000000003" thickBot="1" x14ac:dyDescent="0.35">
      <c r="A17" s="363">
        <v>567</v>
      </c>
      <c r="B17" s="362" t="s">
        <v>167</v>
      </c>
      <c r="C17" s="367" t="s">
        <v>179</v>
      </c>
      <c r="D17" s="367" t="s">
        <v>179</v>
      </c>
      <c r="E17" s="370" t="s">
        <v>190</v>
      </c>
      <c r="F17" s="370" t="s">
        <v>190</v>
      </c>
      <c r="G17" s="368"/>
      <c r="H17" s="368"/>
    </row>
    <row r="18" spans="1:8" ht="40.200000000000003" thickBot="1" x14ac:dyDescent="0.35">
      <c r="A18" s="363">
        <v>575</v>
      </c>
      <c r="B18" s="362" t="s">
        <v>189</v>
      </c>
      <c r="C18" s="367" t="s">
        <v>179</v>
      </c>
      <c r="D18" s="367" t="s">
        <v>179</v>
      </c>
      <c r="E18" s="370" t="s">
        <v>190</v>
      </c>
      <c r="F18" s="370" t="s">
        <v>190</v>
      </c>
      <c r="G18" s="368"/>
      <c r="H18" s="368"/>
    </row>
    <row r="19" spans="1:8" ht="15" thickBot="1" x14ac:dyDescent="0.35">
      <c r="A19" s="371" t="s">
        <v>149</v>
      </c>
      <c r="B19" s="368"/>
      <c r="C19" s="368"/>
      <c r="D19" s="368"/>
      <c r="E19" s="368"/>
      <c r="F19" s="368"/>
      <c r="G19" s="368"/>
      <c r="H19" s="36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2F95BA68E00549B29695701481801A" ma:contentTypeVersion="7" ma:contentTypeDescription="Skapa ett nytt dokument." ma:contentTypeScope="" ma:versionID="fd6e80d1f319f8c3257aee2b682a01dd">
  <xsd:schema xmlns:xsd="http://www.w3.org/2001/XMLSchema" xmlns:xs="http://www.w3.org/2001/XMLSchema" xmlns:p="http://schemas.microsoft.com/office/2006/metadata/properties" xmlns:ns1="http://schemas.microsoft.com/sharepoint/v3" xmlns:ns2="c963f940-bb46-447c-a0f4-f67cc4db45ba" targetNamespace="http://schemas.microsoft.com/office/2006/metadata/properties" ma:root="true" ma:fieldsID="354f43d5ce03bfef3c5d1be9db4df236" ns1:_="" ns2:_="">
    <xsd:import namespace="http://schemas.microsoft.com/sharepoint/v3"/>
    <xsd:import namespace="c963f940-bb46-447c-a0f4-f67cc4db45b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f940-bb46-447c-a0f4-f67cc4db45ba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F_x00f6_rfattare xmlns="c963f940-bb46-447c-a0f4-f67cc4db45ba" xsi:nil="true"/>
    <_x00c5_rtal xmlns="c963f940-bb46-447c-a0f4-f67cc4db45ba" xsi:nil="true"/>
    <L_x00f6_pnummer xmlns="c963f940-bb46-447c-a0f4-f67cc4db45ba" xsi:nil="true"/>
    <Serienummer xmlns="c963f940-bb46-447c-a0f4-f67cc4db45ba" xsi:nil="true"/>
    <Beskrivning xmlns="c963f940-bb46-447c-a0f4-f67cc4db45ba" xsi:nil="true"/>
    <PublishingExpirationDate xmlns="http://schemas.microsoft.com/sharepoint/v3" xsi:nil="true"/>
    <PublishingStartDate xmlns="http://schemas.microsoft.com/sharepoint/v3" xsi:nil="true"/>
    <Verksamhet xmlns="c963f940-bb46-447c-a0f4-f67cc4db45ba" xsi:nil="true"/>
  </documentManagement>
</p:properties>
</file>

<file path=customXml/itemProps1.xml><?xml version="1.0" encoding="utf-8"?>
<ds:datastoreItem xmlns:ds="http://schemas.openxmlformats.org/officeDocument/2006/customXml" ds:itemID="{E94B8105-CDE4-4D24-8228-9C50EDC1B4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520809-D6BB-43A5-8B58-84D6DAB55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63f940-bb46-447c-a0f4-f67cc4db4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299C11-D559-48A7-9E34-239776984BA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c963f940-bb46-447c-a0f4-f67cc4db45b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Sammanfattning år 1 och FAPT</vt:lpstr>
      <vt:lpstr>Naturvård</vt:lpstr>
      <vt:lpstr>Vattenskyddsområden</vt:lpstr>
      <vt:lpstr>Vattenverksamhet</vt:lpstr>
      <vt:lpstr>Miljöskydd</vt:lpstr>
      <vt:lpstr>Förorenade områden</vt:lpstr>
      <vt:lpstr>Behov år 1-3, översiktligt</vt:lpstr>
    </vt:vector>
  </TitlesOfParts>
  <Company>LST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Ina Barkskog</dc:creator>
  <cp:lastModifiedBy>Edgren Ida</cp:lastModifiedBy>
  <cp:lastPrinted>2015-09-24T08:30:14Z</cp:lastPrinted>
  <dcterms:created xsi:type="dcterms:W3CDTF">2015-09-18T05:25:25Z</dcterms:created>
  <dcterms:modified xsi:type="dcterms:W3CDTF">2021-03-15T13:12:21Z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0x0101003A2F95BA68E00549B29695701481801A</vt:lpwstr>
  </property>
</Properties>
</file>