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sstyrelsen.se\home\got\610820-001\My Documents\Behovsutredning\"/>
    </mc:Choice>
  </mc:AlternateContent>
  <xr:revisionPtr revIDLastSave="0" documentId="8_{20BA3D03-BBAC-4565-AE5D-8AE6671FE49E}" xr6:coauthVersionLast="47" xr6:coauthVersionMax="47" xr10:uidLastSave="{00000000-0000-0000-0000-000000000000}"/>
  <bookViews>
    <workbookView xWindow="-28920" yWindow="0" windowWidth="29040" windowHeight="15720" xr2:uid="{00000000-000D-0000-FFFF-FFFF00000000}"/>
  </bookViews>
  <sheets>
    <sheet name="Sammanfattning år 1 och FAPT" sheetId="8" r:id="rId1"/>
    <sheet name="Vattenskyddsområden" sheetId="10" r:id="rId2"/>
    <sheet name="Vattenverksamhet" sheetId="9" r:id="rId3"/>
    <sheet name="Miljöskydd" sheetId="7" r:id="rId4"/>
    <sheet name="Förorenade områden" sheetId="5" r:id="rId5"/>
    <sheet name="Behov år 1-3, översiktligt" sheetId="1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8" l="1"/>
  <c r="D8" i="8" s="1"/>
  <c r="F8" i="8" s="1"/>
  <c r="W28" i="7"/>
  <c r="V28" i="7"/>
  <c r="Y28" i="7" s="1"/>
  <c r="W21" i="7"/>
  <c r="Y21" i="7" s="1"/>
  <c r="T21" i="7"/>
  <c r="V17" i="7"/>
  <c r="U17" i="7"/>
  <c r="T11" i="7"/>
  <c r="T10" i="7"/>
  <c r="T9" i="7"/>
  <c r="O28" i="7"/>
  <c r="N28" i="7"/>
  <c r="Q28" i="7" s="1"/>
  <c r="O21" i="7"/>
  <c r="L21" i="7"/>
  <c r="N17" i="7"/>
  <c r="M17" i="7"/>
  <c r="L11" i="7"/>
  <c r="L17" i="7" s="1"/>
  <c r="L10" i="7"/>
  <c r="L9" i="7"/>
  <c r="Q21" i="7" l="1"/>
  <c r="T17" i="7"/>
  <c r="Y17" i="7" s="1"/>
  <c r="Y29" i="7" s="1"/>
  <c r="Q17" i="7"/>
  <c r="W57" i="7"/>
  <c r="V57" i="7"/>
  <c r="T57" i="7"/>
  <c r="O57" i="7"/>
  <c r="N57" i="7"/>
  <c r="L57" i="7"/>
  <c r="G57" i="7"/>
  <c r="F57" i="7"/>
  <c r="D57" i="7"/>
  <c r="V50" i="7"/>
  <c r="U50" i="7"/>
  <c r="N50" i="7"/>
  <c r="M50" i="7"/>
  <c r="F50" i="7"/>
  <c r="E50" i="7"/>
  <c r="T44" i="7"/>
  <c r="L44" i="7"/>
  <c r="D44" i="7"/>
  <c r="T43" i="7"/>
  <c r="L43" i="7"/>
  <c r="D43" i="7"/>
  <c r="T42" i="7"/>
  <c r="L42" i="7"/>
  <c r="D42" i="7"/>
  <c r="T41" i="7"/>
  <c r="L41" i="7"/>
  <c r="D41" i="7"/>
  <c r="T40" i="7"/>
  <c r="L40" i="7"/>
  <c r="D40" i="7"/>
  <c r="T39" i="7"/>
  <c r="L39" i="7"/>
  <c r="D39" i="7"/>
  <c r="T38" i="7"/>
  <c r="L38" i="7"/>
  <c r="D38" i="7"/>
  <c r="T37" i="7"/>
  <c r="T45" i="7" s="1"/>
  <c r="T46" i="7" s="1"/>
  <c r="T50" i="7" s="1"/>
  <c r="Y50" i="7" s="1"/>
  <c r="L37" i="7"/>
  <c r="D37" i="7"/>
  <c r="G28" i="7"/>
  <c r="F28" i="7"/>
  <c r="G21" i="7"/>
  <c r="D21" i="7"/>
  <c r="F17" i="7"/>
  <c r="E17" i="7"/>
  <c r="D11" i="7"/>
  <c r="D10" i="7"/>
  <c r="D9" i="7"/>
  <c r="D17" i="7" s="1"/>
  <c r="I17" i="7" s="1"/>
  <c r="Q57" i="7" l="1"/>
  <c r="I28" i="7"/>
  <c r="I57" i="7"/>
  <c r="Q29" i="7"/>
  <c r="I21" i="7"/>
  <c r="I29" i="7" s="1"/>
  <c r="L45" i="7"/>
  <c r="L46" i="7" s="1"/>
  <c r="L50" i="7" s="1"/>
  <c r="Q50" i="7" s="1"/>
  <c r="Q58" i="7" s="1"/>
  <c r="Y57" i="7"/>
  <c r="Y58" i="7" s="1"/>
  <c r="D45" i="7"/>
  <c r="D46" i="7" s="1"/>
  <c r="D50" i="7" s="1"/>
  <c r="I50" i="7" s="1"/>
  <c r="I58" i="7" l="1"/>
  <c r="G38" i="9"/>
  <c r="AA40" i="9"/>
  <c r="R40" i="9"/>
  <c r="I40" i="9"/>
  <c r="I43" i="9"/>
  <c r="I42" i="9"/>
  <c r="G25" i="9"/>
  <c r="W4" i="10"/>
  <c r="U7" i="10"/>
  <c r="O4" i="10"/>
  <c r="M7" i="10"/>
  <c r="O11" i="10" s="1"/>
  <c r="G4" i="10"/>
  <c r="G11" i="10" s="1"/>
  <c r="E7" i="10"/>
  <c r="Y30" i="9"/>
  <c r="P30" i="9"/>
  <c r="G30" i="9"/>
  <c r="Y27" i="9"/>
  <c r="P27" i="9"/>
  <c r="G27" i="9"/>
  <c r="O14" i="5"/>
  <c r="O15" i="5" s="1"/>
  <c r="L7" i="5"/>
  <c r="M6" i="5"/>
  <c r="M5" i="5"/>
  <c r="M4" i="5"/>
  <c r="M7" i="5" s="1"/>
  <c r="J14" i="5"/>
  <c r="J15" i="5"/>
  <c r="G7" i="5"/>
  <c r="H6" i="5"/>
  <c r="H5" i="5"/>
  <c r="H4" i="5"/>
  <c r="AB50" i="9"/>
  <c r="AB49" i="9"/>
  <c r="AC49" i="9" s="1"/>
  <c r="AB47" i="9"/>
  <c r="AC47" i="9" s="1"/>
  <c r="AB46" i="9"/>
  <c r="AB45" i="9"/>
  <c r="AA43" i="9"/>
  <c r="AA42" i="9"/>
  <c r="AA39" i="9"/>
  <c r="Y38" i="9"/>
  <c r="AA33" i="9"/>
  <c r="Y32" i="9"/>
  <c r="Y29" i="9"/>
  <c r="Y26" i="9"/>
  <c r="Y25" i="9"/>
  <c r="AA23" i="9"/>
  <c r="Y21" i="9"/>
  <c r="Y19" i="9"/>
  <c r="Y17" i="9"/>
  <c r="Y15" i="9"/>
  <c r="Y13" i="9"/>
  <c r="AA11" i="9"/>
  <c r="AA9" i="9"/>
  <c r="Y10" i="9"/>
  <c r="Y9" i="9" s="1"/>
  <c r="AB7" i="9"/>
  <c r="AC7" i="9"/>
  <c r="AB6" i="9"/>
  <c r="AC6" i="9" s="1"/>
  <c r="AA3" i="9"/>
  <c r="AC3" i="9" s="1"/>
  <c r="S50" i="9"/>
  <c r="S49" i="9" s="1"/>
  <c r="T49" i="9" s="1"/>
  <c r="S47" i="9"/>
  <c r="T47" i="9" s="1"/>
  <c r="S46" i="9"/>
  <c r="S45" i="9"/>
  <c r="R43" i="9"/>
  <c r="R42" i="9"/>
  <c r="R39" i="9"/>
  <c r="P38" i="9"/>
  <c r="R33" i="9"/>
  <c r="P32" i="9"/>
  <c r="P29" i="9"/>
  <c r="P26" i="9"/>
  <c r="P25" i="9"/>
  <c r="P22" i="9" s="1"/>
  <c r="R23" i="9"/>
  <c r="P21" i="9"/>
  <c r="P19" i="9"/>
  <c r="P17" i="9"/>
  <c r="P15" i="9"/>
  <c r="P13" i="9"/>
  <c r="R11" i="9"/>
  <c r="R9" i="9"/>
  <c r="P10" i="9"/>
  <c r="P9" i="9" s="1"/>
  <c r="S7" i="9"/>
  <c r="T7" i="9" s="1"/>
  <c r="S6" i="9"/>
  <c r="T6" i="9" s="1"/>
  <c r="R3" i="9"/>
  <c r="T3" i="9" s="1"/>
  <c r="H7" i="5"/>
  <c r="AC45" i="9"/>
  <c r="T45" i="9"/>
  <c r="I11" i="9"/>
  <c r="I9" i="9"/>
  <c r="I39" i="9"/>
  <c r="I33" i="9"/>
  <c r="I3" i="9"/>
  <c r="K3" i="9"/>
  <c r="J47" i="9"/>
  <c r="K47" i="9" s="1"/>
  <c r="G21" i="9"/>
  <c r="G19" i="9"/>
  <c r="G17" i="9"/>
  <c r="G15" i="9"/>
  <c r="G13" i="9"/>
  <c r="G12" i="9" s="1"/>
  <c r="K12" i="9" s="1"/>
  <c r="G10" i="9"/>
  <c r="G9" i="9" s="1"/>
  <c r="J7" i="9"/>
  <c r="K7" i="9"/>
  <c r="J6" i="9"/>
  <c r="K6" i="9" s="1"/>
  <c r="I23" i="9"/>
  <c r="G26" i="9"/>
  <c r="G29" i="9"/>
  <c r="G32" i="9"/>
  <c r="J50" i="9"/>
  <c r="J49" i="9" s="1"/>
  <c r="K49" i="9" s="1"/>
  <c r="J46" i="9"/>
  <c r="J45" i="9"/>
  <c r="K45" i="9" s="1"/>
  <c r="C11" i="8"/>
  <c r="D11" i="8" s="1"/>
  <c r="F11" i="8" s="1"/>
  <c r="C10" i="8"/>
  <c r="D10" i="8" s="1"/>
  <c r="F10" i="8" s="1"/>
  <c r="C9" i="8"/>
  <c r="D9" i="8" s="1"/>
  <c r="F9" i="8" s="1"/>
  <c r="B7" i="5"/>
  <c r="C6" i="5"/>
  <c r="C5" i="5"/>
  <c r="C4" i="5"/>
  <c r="E14" i="5"/>
  <c r="E15" i="5" s="1"/>
  <c r="C7" i="5" l="1"/>
  <c r="I22" i="9"/>
  <c r="I8" i="9" s="1"/>
  <c r="T5" i="9"/>
  <c r="P12" i="9"/>
  <c r="T12" i="9" s="1"/>
  <c r="R22" i="9"/>
  <c r="R8" i="9" s="1"/>
  <c r="W11" i="10"/>
  <c r="Y22" i="9"/>
  <c r="K5" i="9"/>
  <c r="AB44" i="9"/>
  <c r="AC44" i="9" s="1"/>
  <c r="AC5" i="9"/>
  <c r="Y12" i="9"/>
  <c r="AC12" i="9" s="1"/>
  <c r="AA22" i="9"/>
  <c r="AA8" i="9" s="1"/>
  <c r="G22" i="9"/>
  <c r="G8" i="9" s="1"/>
  <c r="K8" i="9" s="1"/>
  <c r="T9" i="9"/>
  <c r="K9" i="9"/>
  <c r="S44" i="9"/>
  <c r="T44" i="9" s="1"/>
  <c r="AC9" i="9"/>
  <c r="Y8" i="9"/>
  <c r="J44" i="9"/>
  <c r="K44" i="9" s="1"/>
  <c r="K51" i="9" l="1"/>
  <c r="K52" i="9" s="1"/>
  <c r="K22" i="9"/>
  <c r="T22" i="9"/>
  <c r="AC22" i="9"/>
  <c r="P8" i="9"/>
  <c r="T8" i="9" s="1"/>
  <c r="T51" i="9" s="1"/>
  <c r="T52" i="9" s="1"/>
  <c r="AC8" i="9"/>
  <c r="AC51" i="9" s="1"/>
  <c r="AC52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Elin Iseskog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Tillsynsbehov * (1/0,75)
Effektiv arbetstid motsvarar 75% av 1 tjänst
</t>
        </r>
      </text>
    </comment>
    <comment ref="D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Totalt behov av resurs * 800 kr/h
</t>
        </r>
      </text>
    </comment>
    <comment ref="E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Beslutadetillsynsavgifter redovisat år</t>
        </r>
      </text>
    </comment>
    <comment ref="F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Kostnad tillsynsbehov-intäkt enligt 3§</t>
        </r>
      </text>
    </comment>
    <comment ref="E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Ingela Höök:</t>
        </r>
        <r>
          <rPr>
            <sz val="9"/>
            <color indexed="81"/>
            <rFont val="Tahoma"/>
            <family val="2"/>
          </rPr>
          <t xml:space="preserve">
summan av intäkterna som redovisas enligt FAPT 10 kap 3 § punkt 7-9</t>
        </r>
      </text>
    </comment>
    <comment ref="E1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30% av total avgift täkter, 57% av total avgift lantbruk och 65% av total avgift övriga branscher</t>
        </r>
      </text>
    </comment>
    <comment ref="E1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Tillsynsavgift förorenade områden enligt FAPT 7 kap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Andersson Erika A</author>
  </authors>
  <commentList>
    <comment ref="B4" authorId="0" shapeId="0" xr:uid="{F4EDD643-4F32-4883-8832-F82DB90D0AC9}">
      <text>
        <r>
          <rPr>
            <sz val="9"/>
            <color indexed="81"/>
            <rFont val="Tahoma"/>
            <family val="2"/>
          </rPr>
          <t>Antal inkomna ärenden i snitt de senaste 3 åren</t>
        </r>
      </text>
    </comment>
    <comment ref="G4" authorId="0" shapeId="0" xr:uid="{43713EA0-93E6-43B2-8895-03BAFB0A34A7}">
      <text>
        <r>
          <rPr>
            <sz val="9"/>
            <color indexed="81"/>
            <rFont val="Tahoma"/>
            <family val="2"/>
          </rPr>
          <t>Totalt antal timmar för  inkommande ärenden beräknat från ett snitt av 7 timmar per ärende</t>
        </r>
      </text>
    </comment>
    <comment ref="J4" authorId="0" shapeId="0" xr:uid="{3634B30C-12A9-4E09-9417-160D00334EB0}">
      <text>
        <r>
          <rPr>
            <sz val="9"/>
            <color indexed="81"/>
            <rFont val="Tahoma"/>
            <family val="2"/>
          </rPr>
          <t>Antal inkomna ärenden i snitt de senaste 3 åren</t>
        </r>
      </text>
    </comment>
    <comment ref="O4" authorId="0" shapeId="0" xr:uid="{A0C2D45C-F30F-4080-8EEA-A556D44C71A7}">
      <text>
        <r>
          <rPr>
            <sz val="9"/>
            <color indexed="81"/>
            <rFont val="Tahoma"/>
            <family val="2"/>
          </rPr>
          <t>Totalt antal timmar för  inkommande ärenden beräknat från ett snitt av 7 timmar per ärende</t>
        </r>
      </text>
    </comment>
    <comment ref="R4" authorId="0" shapeId="0" xr:uid="{3B5E4807-FB6A-4CFF-A23E-97A38A711A66}">
      <text>
        <r>
          <rPr>
            <sz val="9"/>
            <color indexed="81"/>
            <rFont val="Tahoma"/>
            <family val="2"/>
          </rPr>
          <t>Antal inkomna ärenden i snitt de senaste 3 åren</t>
        </r>
      </text>
    </comment>
    <comment ref="W4" authorId="0" shapeId="0" xr:uid="{7481E76A-1597-43B6-881E-88F2A8D4E092}">
      <text>
        <r>
          <rPr>
            <sz val="9"/>
            <color indexed="81"/>
            <rFont val="Tahoma"/>
            <family val="2"/>
          </rPr>
          <t>Totalt antal timmar för  inkommande ärenden beräknat från ett snitt av 7 timmar per ärende</t>
        </r>
      </text>
    </comment>
    <comment ref="F5" authorId="0" shapeId="0" xr:uid="{7EF80ECA-4772-4E01-92EC-5799BF3B72F8}">
      <text>
        <r>
          <rPr>
            <sz val="9"/>
            <color indexed="81"/>
            <rFont val="Tahoma"/>
            <family val="2"/>
          </rPr>
          <t>Behovet av information och rådgivning (i timmar) får bedömas av respektive länsstyrelse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 xr:uid="{117FEB28-2F35-4FF0-8313-5FB88076786A}">
      <text>
        <r>
          <rPr>
            <sz val="9"/>
            <color indexed="81"/>
            <rFont val="Tahoma"/>
            <family val="2"/>
          </rPr>
          <t>Behovet av information och rådgivning (i timmar) får bedömas av respektive länsstyrelse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 shapeId="0" xr:uid="{0E9B9BB2-A36C-4702-B9B0-B092DA628C38}">
      <text>
        <r>
          <rPr>
            <sz val="9"/>
            <color indexed="81"/>
            <rFont val="Tahoma"/>
            <family val="2"/>
          </rPr>
          <t>Behovet av information och rådgivning (i timmar) får bedömas av respektive länsstyrelse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 xr:uid="{CA01EB82-7B79-488D-8A7F-1FB66DC3EE17}">
      <text>
        <r>
          <rPr>
            <sz val="9"/>
            <color indexed="81"/>
            <rFont val="Tahoma"/>
            <family val="2"/>
          </rPr>
          <t xml:space="preserve">Antal ärenden eller objekt som länsstyrelsen har återkommande tillsyn över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076C66DB-53A4-49F0-A330-DD39F3CE757E}">
      <text>
        <r>
          <rPr>
            <sz val="9"/>
            <color indexed="81"/>
            <rFont val="Tahoma"/>
            <family val="2"/>
          </rPr>
          <t xml:space="preserve">De antal timmar som i snitt används vid ett tillsynstillfälle
</t>
        </r>
      </text>
    </comment>
    <comment ref="D7" authorId="0" shapeId="0" xr:uid="{F1362479-6E5F-4900-8475-05E537589E13}">
      <text>
        <r>
          <rPr>
            <sz val="9"/>
            <color indexed="81"/>
            <rFont val="Tahoma"/>
            <family val="2"/>
          </rPr>
          <t>Hur ofta den återkommande tillsynen utförs angivet i årsintervall
(ex varje år=1, vartannat år=2, vart 3 år=3, etc)</t>
        </r>
      </text>
    </comment>
    <comment ref="E7" authorId="0" shapeId="0" xr:uid="{745038E8-74FF-4299-AE91-D374FD872A32}">
      <text>
        <r>
          <rPr>
            <sz val="9"/>
            <color indexed="81"/>
            <rFont val="Tahoma"/>
            <family val="2"/>
          </rPr>
          <t xml:space="preserve">Totalt antal timmar som behövs för den återkommande tillsynen
</t>
        </r>
      </text>
    </comment>
    <comment ref="J7" authorId="0" shapeId="0" xr:uid="{7DCC3CD1-2D15-4B45-8749-8480ECC942EC}">
      <text>
        <r>
          <rPr>
            <sz val="9"/>
            <color indexed="81"/>
            <rFont val="Tahoma"/>
            <family val="2"/>
          </rPr>
          <t xml:space="preserve">Antal ärenden eller objekt som länsstyrelsen har återkommande tillsyn över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CB5B9497-E837-4B71-85B6-E85CD38C8315}">
      <text>
        <r>
          <rPr>
            <sz val="9"/>
            <color indexed="81"/>
            <rFont val="Tahoma"/>
            <family val="2"/>
          </rPr>
          <t xml:space="preserve">De antal timmar som i snitt används vid ett tillsynstillfälle
</t>
        </r>
      </text>
    </comment>
    <comment ref="L7" authorId="0" shapeId="0" xr:uid="{89AB0990-ECBC-423C-B7B3-CD2D9E3449F7}">
      <text>
        <r>
          <rPr>
            <sz val="9"/>
            <color indexed="81"/>
            <rFont val="Tahoma"/>
            <family val="2"/>
          </rPr>
          <t>Hur ofta den återkommande tillsynen utförs angivet i årsintervall
(ex varje år=1, vartannat år=2, vart 3 år=3, etc)</t>
        </r>
      </text>
    </comment>
    <comment ref="M7" authorId="0" shapeId="0" xr:uid="{52AF40B2-A378-4105-9104-C8CC7EEE718E}">
      <text>
        <r>
          <rPr>
            <sz val="9"/>
            <color indexed="81"/>
            <rFont val="Tahoma"/>
            <family val="2"/>
          </rPr>
          <t xml:space="preserve">Totalt antal timmar som behövs för den återkommande tillsynen
</t>
        </r>
      </text>
    </comment>
    <comment ref="R7" authorId="0" shapeId="0" xr:uid="{BD785B18-A963-446F-9C54-A6BCD033D41B}">
      <text>
        <r>
          <rPr>
            <sz val="9"/>
            <color indexed="81"/>
            <rFont val="Tahoma"/>
            <family val="2"/>
          </rPr>
          <t xml:space="preserve">Antal ärenden eller objekt som länsstyrelsen har återkommande tillsyn över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" authorId="0" shapeId="0" xr:uid="{A7B27DA4-B44C-446C-972C-DCC951B39A85}">
      <text>
        <r>
          <rPr>
            <sz val="9"/>
            <color indexed="81"/>
            <rFont val="Tahoma"/>
            <family val="2"/>
          </rPr>
          <t xml:space="preserve">De antal timmar som i snitt används vid ett tillsynstillfälle
</t>
        </r>
      </text>
    </comment>
    <comment ref="T7" authorId="0" shapeId="0" xr:uid="{4E321DE1-E8B6-451F-AF76-51EC47747021}">
      <text>
        <r>
          <rPr>
            <sz val="9"/>
            <color indexed="81"/>
            <rFont val="Tahoma"/>
            <family val="2"/>
          </rPr>
          <t>Hur ofta den återkommande tillsynen utförs angivet i årsintervall
(ex varje år=1, vartannat år=2, vart 3 år=3, etc)</t>
        </r>
      </text>
    </comment>
    <comment ref="U7" authorId="0" shapeId="0" xr:uid="{974F8BD2-11A4-4449-ABC3-F4AFCF1C5D65}">
      <text>
        <r>
          <rPr>
            <sz val="9"/>
            <color indexed="81"/>
            <rFont val="Tahoma"/>
            <family val="2"/>
          </rPr>
          <t xml:space="preserve">Totalt antal timmar som behövs för den återkommande tillsynen
</t>
        </r>
      </text>
    </comment>
    <comment ref="F8" authorId="0" shapeId="0" xr:uid="{1D9E71EF-D2FA-44CC-8885-8EAAAE906B40}">
      <text>
        <r>
          <rPr>
            <sz val="9"/>
            <color indexed="81"/>
            <rFont val="Tahoma"/>
            <family val="2"/>
          </rPr>
          <t>Behovet av avgränsade insatser (i timmar) får bedömas av respektive länsstyrelse</t>
        </r>
      </text>
    </comment>
    <comment ref="N8" authorId="0" shapeId="0" xr:uid="{F58D2887-65F2-4FFB-B576-708F3EE25750}">
      <text>
        <r>
          <rPr>
            <sz val="9"/>
            <color indexed="81"/>
            <rFont val="Tahoma"/>
            <family val="2"/>
          </rPr>
          <t>Behovet av avgränsade insatser (i timmar) får bedömas av respektive länsstyrelse</t>
        </r>
      </text>
    </comment>
    <comment ref="V8" authorId="0" shapeId="0" xr:uid="{E88A27AD-1966-4D7A-A4D1-99C676223665}">
      <text>
        <r>
          <rPr>
            <sz val="9"/>
            <color indexed="81"/>
            <rFont val="Tahoma"/>
            <family val="2"/>
          </rPr>
          <t>Behovet av avgränsade insatser (i timmar) får bedömas av respektive länsstyrelse</t>
        </r>
      </text>
    </comment>
    <comment ref="F9" authorId="0" shapeId="0" xr:uid="{31E54F48-EFC7-4264-8458-6AE16A3B42CC}">
      <text>
        <r>
          <rPr>
            <sz val="9"/>
            <color indexed="81"/>
            <rFont val="Tahoma"/>
            <family val="2"/>
          </rPr>
          <t>Behovet av information och rådgivning (i timmar) får bedömas av respektive länsstyrelse</t>
        </r>
      </text>
    </comment>
    <comment ref="N9" authorId="0" shapeId="0" xr:uid="{857C02E1-FE69-486D-8FBE-3E7A2D0E3523}">
      <text>
        <r>
          <rPr>
            <sz val="9"/>
            <color indexed="81"/>
            <rFont val="Tahoma"/>
            <family val="2"/>
          </rPr>
          <t>Behovet av information och rådgivning (i timmar) får bedömas av respektive länsstyrelse</t>
        </r>
      </text>
    </comment>
    <comment ref="V9" authorId="0" shapeId="0" xr:uid="{BEDAC3BF-2697-4358-9F08-F43E47DD1F58}">
      <text>
        <r>
          <rPr>
            <sz val="9"/>
            <color indexed="81"/>
            <rFont val="Tahoma"/>
            <family val="2"/>
          </rPr>
          <t>Behovet av information och rådgivning (i timmar) får bedömas av respektive länsstyrelse</t>
        </r>
      </text>
    </comment>
    <comment ref="G11" authorId="0" shapeId="0" xr:uid="{64BE2391-177A-475C-BEAD-B38EDCC44BD3}">
      <text>
        <r>
          <rPr>
            <sz val="9"/>
            <color indexed="81"/>
            <rFont val="Tahoma"/>
            <family val="2"/>
          </rPr>
          <t>Total summa tillsynsbehov</t>
        </r>
      </text>
    </comment>
    <comment ref="O11" authorId="0" shapeId="0" xr:uid="{E1DFA7C8-ACAA-4758-9D8E-043640A7E259}">
      <text>
        <r>
          <rPr>
            <sz val="9"/>
            <color indexed="81"/>
            <rFont val="Tahoma"/>
            <family val="2"/>
          </rPr>
          <t>Total summa tillsynsbehov</t>
        </r>
      </text>
    </comment>
    <comment ref="W11" authorId="0" shapeId="0" xr:uid="{742F1ADC-AA96-487D-8F59-B98C88A2C68D}">
      <text>
        <r>
          <rPr>
            <sz val="9"/>
            <color indexed="81"/>
            <rFont val="Tahoma"/>
            <family val="2"/>
          </rPr>
          <t>Total summa tillsynsbehov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Ina Barkskog </author>
    <author>Barkskog Ina</author>
    <author>Rydgård Mats</author>
  </authors>
  <commentList>
    <comment ref="I4" authorId="0" shapeId="0" xr:uid="{00000000-0006-0000-0300-000001000000}">
      <text>
        <r>
          <rPr>
            <sz val="9"/>
            <color indexed="81"/>
            <rFont val="Tahoma"/>
            <family val="2"/>
          </rPr>
          <t>Basera på de senaste 3 åren samt erfarenhet på respektive länsstyrelse</t>
        </r>
      </text>
    </comment>
    <comment ref="R4" authorId="0" shapeId="0" xr:uid="{00000000-0006-0000-0300-000002000000}">
      <text>
        <r>
          <rPr>
            <sz val="9"/>
            <color indexed="81"/>
            <rFont val="Tahoma"/>
            <family val="2"/>
          </rPr>
          <t>Basera på uppföljning senaste 3 åren samt erfarenhet på respektive länsstyrelse</t>
        </r>
      </text>
    </comment>
    <comment ref="AA4" authorId="0" shapeId="0" xr:uid="{00000000-0006-0000-0300-000003000000}">
      <text>
        <r>
          <rPr>
            <sz val="9"/>
            <color indexed="81"/>
            <rFont val="Tahoma"/>
            <family val="2"/>
          </rPr>
          <t>Basera på uppföljning senaste 3 åren samt erfarenhet på respektive länsstyrelse</t>
        </r>
      </text>
    </comment>
    <comment ref="C6" authorId="0" shapeId="0" xr:uid="{00000000-0006-0000-0300-000004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J6" authorId="0" shapeId="0" xr:uid="{00000000-0006-0000-0300-000005000000}">
      <text>
        <r>
          <rPr>
            <sz val="9"/>
            <color indexed="81"/>
            <rFont val="Tahoma"/>
            <family val="2"/>
          </rPr>
          <t>2 dagar / antal ärenden i snitt de senaste 3 åren</t>
        </r>
      </text>
    </comment>
    <comment ref="L6" authorId="0" shapeId="0" xr:uid="{00000000-0006-0000-0300-000006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S6" authorId="0" shapeId="0" xr:uid="{00000000-0006-0000-0300-000007000000}">
      <text>
        <r>
          <rPr>
            <sz val="9"/>
            <color indexed="81"/>
            <rFont val="Tahoma"/>
            <family val="2"/>
          </rPr>
          <t>2 dagar / antal ärenden i snitt de senaste 3 åren</t>
        </r>
      </text>
    </comment>
    <comment ref="U6" authorId="0" shapeId="0" xr:uid="{00000000-0006-0000-0300-000008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AB6" authorId="0" shapeId="0" xr:uid="{00000000-0006-0000-0300-000009000000}">
      <text>
        <r>
          <rPr>
            <sz val="9"/>
            <color indexed="81"/>
            <rFont val="Tahoma"/>
            <family val="2"/>
          </rPr>
          <t>2 dagar / antal ärenden i snitt de senaste 3 åren</t>
        </r>
      </text>
    </comment>
    <comment ref="C7" authorId="0" shapeId="0" xr:uid="{00000000-0006-0000-0300-00000A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J7" authorId="0" shapeId="0" xr:uid="{00000000-0006-0000-0300-00000B000000}">
      <text>
        <r>
          <rPr>
            <sz val="9"/>
            <color indexed="81"/>
            <rFont val="Tahoma"/>
            <family val="2"/>
          </rPr>
          <t>1 dag / antal ärenden i snitt de senaste 3 åren</t>
        </r>
      </text>
    </comment>
    <comment ref="L7" authorId="0" shapeId="0" xr:uid="{00000000-0006-0000-0300-00000C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S7" authorId="0" shapeId="0" xr:uid="{00000000-0006-0000-0300-00000D000000}">
      <text>
        <r>
          <rPr>
            <sz val="9"/>
            <color indexed="81"/>
            <rFont val="Tahoma"/>
            <family val="2"/>
          </rPr>
          <t>1 dag / antal ärenden i snitt de senaste 3 åren</t>
        </r>
      </text>
    </comment>
    <comment ref="U7" authorId="0" shapeId="0" xr:uid="{00000000-0006-0000-0300-00000E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AB7" authorId="0" shapeId="0" xr:uid="{00000000-0006-0000-0300-00000F000000}">
      <text>
        <r>
          <rPr>
            <sz val="9"/>
            <color indexed="81"/>
            <rFont val="Tahoma"/>
            <family val="2"/>
          </rPr>
          <t>1 dag / antal ärenden i snitt de senaste 3 åren</t>
        </r>
      </text>
    </comment>
    <comment ref="C10" authorId="0" shapeId="0" xr:uid="{00000000-0006-0000-0300-000010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10" authorId="0" shapeId="0" xr:uid="{00000000-0006-0000-0300-000011000000}">
      <text>
        <r>
          <rPr>
            <sz val="9"/>
            <color indexed="81"/>
            <rFont val="Tahoma"/>
            <family val="2"/>
          </rPr>
          <t>2 dagar / 10 % av objekten / vart 5 :e år</t>
        </r>
      </text>
    </comment>
    <comment ref="L10" authorId="0" shapeId="0" xr:uid="{00000000-0006-0000-0300-000012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10" authorId="0" shapeId="0" xr:uid="{00000000-0006-0000-0300-000013000000}">
      <text>
        <r>
          <rPr>
            <sz val="9"/>
            <color indexed="81"/>
            <rFont val="Tahoma"/>
            <family val="2"/>
          </rPr>
          <t>2 dagar / 10 % av objekten / vart 5 :e år</t>
        </r>
      </text>
    </comment>
    <comment ref="U10" authorId="0" shapeId="0" xr:uid="{00000000-0006-0000-0300-000014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10" authorId="0" shapeId="0" xr:uid="{00000000-0006-0000-0300-000015000000}">
      <text>
        <r>
          <rPr>
            <sz val="9"/>
            <color indexed="81"/>
            <rFont val="Tahoma"/>
            <family val="2"/>
          </rPr>
          <t>2 dagar / 10 % av objekten / vart 5 :e år</t>
        </r>
      </text>
    </comment>
    <comment ref="C11" authorId="1" shapeId="0" xr:uid="{00000000-0006-0000-0300-000016000000}">
      <text>
        <r>
          <rPr>
            <sz val="9"/>
            <color indexed="81"/>
            <rFont val="Tahoma"/>
            <family val="2"/>
          </rPr>
          <t xml:space="preserve">Antal objekt
</t>
        </r>
      </text>
    </comment>
    <comment ref="I11" authorId="1" shapeId="0" xr:uid="{00000000-0006-0000-0300-000017000000}">
      <text>
        <r>
          <rPr>
            <sz val="9"/>
            <color indexed="81"/>
            <rFont val="Tahoma"/>
            <family val="2"/>
          </rPr>
          <t>2 dagar / objekt, 10 % av objekten vart 5:e år</t>
        </r>
      </text>
    </comment>
    <comment ref="L11" authorId="1" shapeId="0" xr:uid="{00000000-0006-0000-0300-000018000000}">
      <text>
        <r>
          <rPr>
            <sz val="9"/>
            <color indexed="81"/>
            <rFont val="Tahoma"/>
            <family val="2"/>
          </rPr>
          <t xml:space="preserve">Antal objekt
</t>
        </r>
      </text>
    </comment>
    <comment ref="R11" authorId="1" shapeId="0" xr:uid="{00000000-0006-0000-0300-000019000000}">
      <text>
        <r>
          <rPr>
            <sz val="9"/>
            <color indexed="81"/>
            <rFont val="Tahoma"/>
            <family val="2"/>
          </rPr>
          <t>2 dagar / objekt, 10 % av objekten vart 5:e år</t>
        </r>
      </text>
    </comment>
    <comment ref="U11" authorId="1" shapeId="0" xr:uid="{00000000-0006-0000-0300-00001A000000}">
      <text>
        <r>
          <rPr>
            <sz val="9"/>
            <color indexed="81"/>
            <rFont val="Tahoma"/>
            <family val="2"/>
          </rPr>
          <t xml:space="preserve">Antal objekt
</t>
        </r>
      </text>
    </comment>
    <comment ref="AA11" authorId="1" shapeId="0" xr:uid="{00000000-0006-0000-0300-00001B000000}">
      <text>
        <r>
          <rPr>
            <sz val="9"/>
            <color indexed="81"/>
            <rFont val="Tahoma"/>
            <family val="2"/>
          </rPr>
          <t>2 dagar / objekt, 10 % av objekten vart 5:e år</t>
        </r>
      </text>
    </comment>
    <comment ref="C13" authorId="0" shapeId="0" xr:uid="{00000000-0006-0000-0300-00001C000000}">
      <text>
        <r>
          <rPr>
            <sz val="9"/>
            <color indexed="81"/>
            <rFont val="Tahoma"/>
            <family val="2"/>
          </rPr>
          <t>Antal objekt i klass 1+, 1 och 2 enligt SvK:s register</t>
        </r>
      </text>
    </comment>
    <comment ref="G13" authorId="0" shapeId="0" xr:uid="{00000000-0006-0000-0300-00001D000000}">
      <text>
        <r>
          <rPr>
            <sz val="9"/>
            <color indexed="81"/>
            <rFont val="Tahoma"/>
            <family val="2"/>
          </rPr>
          <t>2 dagar / objekt eller beslut (engångsinsats)</t>
        </r>
      </text>
    </comment>
    <comment ref="L13" authorId="0" shapeId="0" xr:uid="{00000000-0006-0000-0300-00001E000000}">
      <text>
        <r>
          <rPr>
            <sz val="9"/>
            <color indexed="81"/>
            <rFont val="Tahoma"/>
            <family val="2"/>
          </rPr>
          <t>Antal objekt i klass 1+, 1 och 2 enligt SvK:s register</t>
        </r>
      </text>
    </comment>
    <comment ref="P13" authorId="0" shapeId="0" xr:uid="{00000000-0006-0000-0300-00001F000000}">
      <text>
        <r>
          <rPr>
            <sz val="9"/>
            <color indexed="81"/>
            <rFont val="Tahoma"/>
            <family val="2"/>
          </rPr>
          <t>2 dagar / objekt eller beslut (engångsinsats)</t>
        </r>
      </text>
    </comment>
    <comment ref="U13" authorId="0" shapeId="0" xr:uid="{00000000-0006-0000-0300-000020000000}">
      <text>
        <r>
          <rPr>
            <sz val="9"/>
            <color indexed="81"/>
            <rFont val="Tahoma"/>
            <family val="2"/>
          </rPr>
          <t>Antal objekt i klass 1+, 1 och 2 enligt SvK:s register</t>
        </r>
      </text>
    </comment>
    <comment ref="Y13" authorId="0" shapeId="0" xr:uid="{00000000-0006-0000-0300-000021000000}">
      <text>
        <r>
          <rPr>
            <sz val="9"/>
            <color indexed="81"/>
            <rFont val="Tahoma"/>
            <family val="2"/>
          </rPr>
          <t>2 dagar / objekt eller beslut (engångsinsats)</t>
        </r>
      </text>
    </comment>
    <comment ref="C14" authorId="0" shapeId="0" xr:uid="{00000000-0006-0000-0300-000022000000}">
      <text>
        <r>
          <rPr>
            <sz val="9"/>
            <color indexed="81"/>
            <rFont val="Tahoma"/>
            <family val="2"/>
          </rPr>
          <t>Antal dammar enligt underlaget från SvK / SMHI</t>
        </r>
      </text>
    </comment>
    <comment ref="G14" authorId="0" shapeId="0" xr:uid="{00000000-0006-0000-0300-000023000000}">
      <text>
        <r>
          <rPr>
            <sz val="9"/>
            <color indexed="81"/>
            <rFont val="Tahoma"/>
            <family val="2"/>
          </rPr>
          <t>5, 12,5 eller 17 dagar beroende på antal dammar i länet (engångsinsats)</t>
        </r>
      </text>
    </comment>
    <comment ref="L14" authorId="0" shapeId="0" xr:uid="{00000000-0006-0000-0300-000024000000}">
      <text>
        <r>
          <rPr>
            <sz val="9"/>
            <color indexed="81"/>
            <rFont val="Tahoma"/>
            <family val="2"/>
          </rPr>
          <t>Antal dammar enligt underlaget från SvK / SMHI</t>
        </r>
      </text>
    </comment>
    <comment ref="P14" authorId="0" shapeId="0" xr:uid="{00000000-0006-0000-0300-000025000000}">
      <text>
        <r>
          <rPr>
            <sz val="9"/>
            <color indexed="81"/>
            <rFont val="Tahoma"/>
            <family val="2"/>
          </rPr>
          <t>5, 12,5 eller 17 dagar beroende på antal dammar i länet (engångsinsats)</t>
        </r>
      </text>
    </comment>
    <comment ref="U14" authorId="0" shapeId="0" xr:uid="{00000000-0006-0000-0300-000026000000}">
      <text>
        <r>
          <rPr>
            <sz val="9"/>
            <color indexed="81"/>
            <rFont val="Tahoma"/>
            <family val="2"/>
          </rPr>
          <t>Antal dammar enligt underlaget från SvK / SMHI</t>
        </r>
      </text>
    </comment>
    <comment ref="Y14" authorId="0" shapeId="0" xr:uid="{00000000-0006-0000-0300-000027000000}">
      <text>
        <r>
          <rPr>
            <sz val="9"/>
            <color indexed="81"/>
            <rFont val="Tahoma"/>
            <family val="2"/>
          </rPr>
          <t>5, 12,5 eller 17 dagar beroende på antal dammar i länet (engångsinsats)</t>
        </r>
      </text>
    </comment>
    <comment ref="C15" authorId="0" shapeId="0" xr:uid="{00000000-0006-0000-0300-000028000000}">
      <text>
        <r>
          <rPr>
            <sz val="9"/>
            <color indexed="81"/>
            <rFont val="Tahoma"/>
            <family val="2"/>
          </rPr>
          <t>Antal dammar efter urval</t>
        </r>
      </text>
    </comment>
    <comment ref="G15" authorId="0" shapeId="0" xr:uid="{00000000-0006-0000-0300-000029000000}">
      <text>
        <r>
          <rPr>
            <sz val="9"/>
            <color indexed="81"/>
            <rFont val="Tahoma"/>
            <family val="2"/>
          </rPr>
          <t>2 dagar / objekt eller beslut (engångsinsats)</t>
        </r>
      </text>
    </comment>
    <comment ref="L15" authorId="0" shapeId="0" xr:uid="{00000000-0006-0000-0300-00002A000000}">
      <text>
        <r>
          <rPr>
            <sz val="9"/>
            <color indexed="81"/>
            <rFont val="Tahoma"/>
            <family val="2"/>
          </rPr>
          <t>Antal dammar efter urval</t>
        </r>
      </text>
    </comment>
    <comment ref="P15" authorId="0" shapeId="0" xr:uid="{00000000-0006-0000-0300-00002B000000}">
      <text>
        <r>
          <rPr>
            <sz val="9"/>
            <color indexed="81"/>
            <rFont val="Tahoma"/>
            <family val="2"/>
          </rPr>
          <t>2 dagar / objekt eller beslut (engångsinsats)</t>
        </r>
      </text>
    </comment>
    <comment ref="U15" authorId="0" shapeId="0" xr:uid="{00000000-0006-0000-0300-00002C000000}">
      <text>
        <r>
          <rPr>
            <sz val="9"/>
            <color indexed="81"/>
            <rFont val="Tahoma"/>
            <family val="2"/>
          </rPr>
          <t>Antal dammar efter urval</t>
        </r>
      </text>
    </comment>
    <comment ref="Y15" authorId="0" shapeId="0" xr:uid="{00000000-0006-0000-0300-00002D000000}">
      <text>
        <r>
          <rPr>
            <sz val="9"/>
            <color indexed="81"/>
            <rFont val="Tahoma"/>
            <family val="2"/>
          </rPr>
          <t>2 dagar / objekt eller beslut (engångsinsats)</t>
        </r>
      </text>
    </comment>
    <comment ref="C17" authorId="0" shapeId="0" xr:uid="{00000000-0006-0000-0300-00002E000000}">
      <text>
        <r>
          <rPr>
            <sz val="9"/>
            <color indexed="81"/>
            <rFont val="Tahoma"/>
            <family val="2"/>
          </rPr>
          <t>Antal objekt i klass 1+ enligt SvK:s register</t>
        </r>
      </text>
    </comment>
    <comment ref="G17" authorId="0" shapeId="0" xr:uid="{00000000-0006-0000-0300-00002F000000}">
      <text>
        <r>
          <rPr>
            <sz val="9"/>
            <color indexed="81"/>
            <rFont val="Tahoma"/>
            <family val="2"/>
          </rPr>
          <t>15 dagar / objekt</t>
        </r>
      </text>
    </comment>
    <comment ref="L17" authorId="0" shapeId="0" xr:uid="{00000000-0006-0000-0300-000030000000}">
      <text>
        <r>
          <rPr>
            <sz val="9"/>
            <color indexed="81"/>
            <rFont val="Tahoma"/>
            <family val="2"/>
          </rPr>
          <t>Antal objekt i klass 1+ enligt SvK:s register</t>
        </r>
      </text>
    </comment>
    <comment ref="P17" authorId="0" shapeId="0" xr:uid="{00000000-0006-0000-0300-000031000000}">
      <text>
        <r>
          <rPr>
            <sz val="9"/>
            <color indexed="81"/>
            <rFont val="Tahoma"/>
            <family val="2"/>
          </rPr>
          <t>15 dagar / objekt</t>
        </r>
      </text>
    </comment>
    <comment ref="U17" authorId="0" shapeId="0" xr:uid="{00000000-0006-0000-0300-000032000000}">
      <text>
        <r>
          <rPr>
            <sz val="9"/>
            <color indexed="81"/>
            <rFont val="Tahoma"/>
            <family val="2"/>
          </rPr>
          <t>Antal objekt i klass 1+ enligt SvK:s register</t>
        </r>
      </text>
    </comment>
    <comment ref="Y17" authorId="0" shapeId="0" xr:uid="{00000000-0006-0000-0300-000033000000}">
      <text>
        <r>
          <rPr>
            <sz val="9"/>
            <color indexed="81"/>
            <rFont val="Tahoma"/>
            <family val="2"/>
          </rPr>
          <t>15 dagar / objekt</t>
        </r>
      </text>
    </comment>
    <comment ref="C19" authorId="0" shapeId="0" xr:uid="{00000000-0006-0000-0300-000034000000}">
      <text>
        <r>
          <rPr>
            <sz val="9"/>
            <color indexed="81"/>
            <rFont val="Tahoma"/>
            <family val="2"/>
          </rPr>
          <t>Antal objekt i klass 1 enligt SvK:s register</t>
        </r>
      </text>
    </comment>
    <comment ref="G19" authorId="0" shapeId="0" xr:uid="{00000000-0006-0000-0300-000035000000}">
      <text>
        <r>
          <rPr>
            <sz val="9"/>
            <color indexed="81"/>
            <rFont val="Tahoma"/>
            <family val="2"/>
          </rPr>
          <t>5 dagar / objekt</t>
        </r>
      </text>
    </comment>
    <comment ref="L19" authorId="0" shapeId="0" xr:uid="{00000000-0006-0000-0300-000036000000}">
      <text>
        <r>
          <rPr>
            <sz val="9"/>
            <color indexed="81"/>
            <rFont val="Tahoma"/>
            <family val="2"/>
          </rPr>
          <t>Antal objekt i klass 1 enligt SvK:s register</t>
        </r>
      </text>
    </comment>
    <comment ref="P19" authorId="0" shapeId="0" xr:uid="{00000000-0006-0000-0300-000037000000}">
      <text>
        <r>
          <rPr>
            <sz val="9"/>
            <color indexed="81"/>
            <rFont val="Tahoma"/>
            <family val="2"/>
          </rPr>
          <t>5 dagar / objekt</t>
        </r>
      </text>
    </comment>
    <comment ref="U19" authorId="0" shapeId="0" xr:uid="{00000000-0006-0000-0300-000038000000}">
      <text>
        <r>
          <rPr>
            <sz val="9"/>
            <color indexed="81"/>
            <rFont val="Tahoma"/>
            <family val="2"/>
          </rPr>
          <t>Antal objekt i klass 1 enligt SvK:s register</t>
        </r>
      </text>
    </comment>
    <comment ref="Y19" authorId="0" shapeId="0" xr:uid="{00000000-0006-0000-0300-000039000000}">
      <text>
        <r>
          <rPr>
            <sz val="9"/>
            <color indexed="81"/>
            <rFont val="Tahoma"/>
            <family val="2"/>
          </rPr>
          <t>5 dagar / objekt</t>
        </r>
      </text>
    </comment>
    <comment ref="C21" authorId="0" shapeId="0" xr:uid="{00000000-0006-0000-0300-00003A000000}">
      <text>
        <r>
          <rPr>
            <sz val="9"/>
            <color indexed="81"/>
            <rFont val="Tahoma"/>
            <family val="2"/>
          </rPr>
          <t>Antal objekt i klass 2 enligt SvK:s register</t>
        </r>
      </text>
    </comment>
    <comment ref="G21" authorId="0" shapeId="0" xr:uid="{00000000-0006-0000-0300-00003B000000}">
      <text>
        <r>
          <rPr>
            <sz val="9"/>
            <color indexed="81"/>
            <rFont val="Tahoma"/>
            <family val="2"/>
          </rPr>
          <t>1 dag / objekt</t>
        </r>
      </text>
    </comment>
    <comment ref="L21" authorId="0" shapeId="0" xr:uid="{00000000-0006-0000-0300-00003C000000}">
      <text>
        <r>
          <rPr>
            <sz val="9"/>
            <color indexed="81"/>
            <rFont val="Tahoma"/>
            <family val="2"/>
          </rPr>
          <t>Antal objekt i klass 2 enligt SvK:s register</t>
        </r>
      </text>
    </comment>
    <comment ref="P21" authorId="0" shapeId="0" xr:uid="{00000000-0006-0000-0300-00003D000000}">
      <text>
        <r>
          <rPr>
            <sz val="9"/>
            <color indexed="81"/>
            <rFont val="Tahoma"/>
            <family val="2"/>
          </rPr>
          <t>1 dag / objekt</t>
        </r>
      </text>
    </comment>
    <comment ref="U21" authorId="0" shapeId="0" xr:uid="{00000000-0006-0000-0300-00003E000000}">
      <text>
        <r>
          <rPr>
            <sz val="9"/>
            <color indexed="81"/>
            <rFont val="Tahoma"/>
            <family val="2"/>
          </rPr>
          <t>Antal objekt i klass 2 enligt SvK:s register</t>
        </r>
      </text>
    </comment>
    <comment ref="Y21" authorId="0" shapeId="0" xr:uid="{00000000-0006-0000-0300-00003F000000}">
      <text>
        <r>
          <rPr>
            <sz val="9"/>
            <color indexed="81"/>
            <rFont val="Tahoma"/>
            <family val="2"/>
          </rPr>
          <t>1 dag / objekt</t>
        </r>
      </text>
    </comment>
    <comment ref="C23" authorId="0" shapeId="0" xr:uid="{00000000-0006-0000-0300-000040000000}">
      <text>
        <r>
          <rPr>
            <sz val="9"/>
            <color indexed="81"/>
            <rFont val="Tahoma"/>
            <family val="2"/>
          </rPr>
          <t>Antal objekt där tillståndssituationen är oklar och behöver utredas</t>
        </r>
      </text>
    </comment>
    <comment ref="I23" authorId="0" shapeId="0" xr:uid="{00000000-0006-0000-0300-000041000000}">
      <text>
        <r>
          <rPr>
            <sz val="9"/>
            <color indexed="81"/>
            <rFont val="Tahoma"/>
            <family val="2"/>
          </rPr>
          <t>2 timmar / objekt (=0,25 dag / objekt)</t>
        </r>
      </text>
    </comment>
    <comment ref="L23" authorId="0" shapeId="0" xr:uid="{00000000-0006-0000-0300-000042000000}">
      <text>
        <r>
          <rPr>
            <sz val="9"/>
            <color indexed="81"/>
            <rFont val="Tahoma"/>
            <family val="2"/>
          </rPr>
          <t>Antal objekt där tillståndssituationen är oklar och behöver utredas</t>
        </r>
      </text>
    </comment>
    <comment ref="R23" authorId="0" shapeId="0" xr:uid="{00000000-0006-0000-0300-000043000000}">
      <text>
        <r>
          <rPr>
            <sz val="9"/>
            <color indexed="81"/>
            <rFont val="Tahoma"/>
            <family val="2"/>
          </rPr>
          <t>2 timmar / objekt (=0,25 dag / objekt)</t>
        </r>
      </text>
    </comment>
    <comment ref="U23" authorId="0" shapeId="0" xr:uid="{00000000-0006-0000-0300-000044000000}">
      <text>
        <r>
          <rPr>
            <sz val="9"/>
            <color indexed="81"/>
            <rFont val="Tahoma"/>
            <family val="2"/>
          </rPr>
          <t>Antal objekt där tillståndssituationen är oklar och behöver utredas</t>
        </r>
      </text>
    </comment>
    <comment ref="AA23" authorId="0" shapeId="0" xr:uid="{00000000-0006-0000-0300-000045000000}">
      <text>
        <r>
          <rPr>
            <sz val="9"/>
            <color indexed="81"/>
            <rFont val="Tahoma"/>
            <family val="2"/>
          </rPr>
          <t>2 timmar / objekt (=0,25 dag / objekt)</t>
        </r>
      </text>
    </comment>
    <comment ref="C25" authorId="0" shapeId="0" xr:uid="{00000000-0006-0000-0300-000046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25" authorId="0" shapeId="0" xr:uid="{00000000-0006-0000-0300-000047000000}">
      <text>
        <r>
          <rPr>
            <sz val="9"/>
            <color indexed="81"/>
            <rFont val="Tahoma"/>
            <family val="2"/>
          </rPr>
          <t>2 dag / objekt / vart 5:e år</t>
        </r>
      </text>
    </comment>
    <comment ref="L25" authorId="0" shapeId="0" xr:uid="{00000000-0006-0000-0300-000048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25" authorId="0" shapeId="0" xr:uid="{00000000-0006-0000-0300-000049000000}">
      <text>
        <r>
          <rPr>
            <sz val="9"/>
            <color indexed="81"/>
            <rFont val="Tahoma"/>
            <family val="2"/>
          </rPr>
          <t>2 dag / objekt / vart 3:e år</t>
        </r>
      </text>
    </comment>
    <comment ref="U25" authorId="0" shapeId="0" xr:uid="{00000000-0006-0000-0300-00004A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25" authorId="0" shapeId="0" xr:uid="{00000000-0006-0000-0300-00004B000000}">
      <text>
        <r>
          <rPr>
            <sz val="9"/>
            <color indexed="81"/>
            <rFont val="Tahoma"/>
            <family val="2"/>
          </rPr>
          <t>2 dag / objekt / vart 3:e år</t>
        </r>
      </text>
    </comment>
    <comment ref="C26" authorId="0" shapeId="0" xr:uid="{00000000-0006-0000-0300-00004C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26" authorId="0" shapeId="0" xr:uid="{00000000-0006-0000-0300-00004D000000}">
      <text>
        <r>
          <rPr>
            <sz val="9"/>
            <color indexed="81"/>
            <rFont val="Tahoma"/>
            <family val="2"/>
          </rPr>
          <t>3 dagar / objekt</t>
        </r>
      </text>
    </comment>
    <comment ref="L26" authorId="0" shapeId="0" xr:uid="{00000000-0006-0000-0300-00004E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26" authorId="0" shapeId="0" xr:uid="{00000000-0006-0000-0300-00004F000000}">
      <text>
        <r>
          <rPr>
            <sz val="9"/>
            <color indexed="81"/>
            <rFont val="Tahoma"/>
            <family val="2"/>
          </rPr>
          <t>3 dagar / objekt</t>
        </r>
      </text>
    </comment>
    <comment ref="U26" authorId="0" shapeId="0" xr:uid="{00000000-0006-0000-0300-000050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26" authorId="0" shapeId="0" xr:uid="{00000000-0006-0000-0300-000051000000}">
      <text>
        <r>
          <rPr>
            <sz val="9"/>
            <color indexed="81"/>
            <rFont val="Tahoma"/>
            <family val="2"/>
          </rPr>
          <t>3 dagar / objekt</t>
        </r>
      </text>
    </comment>
    <comment ref="C27" authorId="0" shapeId="0" xr:uid="{00000000-0006-0000-0300-000052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27" authorId="0" shapeId="0" xr:uid="{00000000-0006-0000-0300-000053000000}">
      <text>
        <r>
          <rPr>
            <sz val="9"/>
            <color indexed="81"/>
            <rFont val="Tahoma"/>
            <family val="2"/>
          </rPr>
          <t>10 dagar/ objekt vart 5:e år</t>
        </r>
      </text>
    </comment>
    <comment ref="L27" authorId="0" shapeId="0" xr:uid="{00000000-0006-0000-0300-000054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27" authorId="0" shapeId="0" xr:uid="{00000000-0006-0000-0300-000055000000}">
      <text>
        <r>
          <rPr>
            <sz val="9"/>
            <color indexed="81"/>
            <rFont val="Tahoma"/>
            <family val="2"/>
          </rPr>
          <t>10 dagar/ objekt vart 5:e år</t>
        </r>
      </text>
    </comment>
    <comment ref="U27" authorId="0" shapeId="0" xr:uid="{00000000-0006-0000-0300-000056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27" authorId="0" shapeId="0" xr:uid="{00000000-0006-0000-0300-000057000000}">
      <text>
        <r>
          <rPr>
            <sz val="9"/>
            <color indexed="81"/>
            <rFont val="Tahoma"/>
            <family val="2"/>
          </rPr>
          <t>10 dagar/ objekt vart 5:e år</t>
        </r>
      </text>
    </comment>
    <comment ref="C29" authorId="0" shapeId="0" xr:uid="{00000000-0006-0000-0300-000058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29" authorId="0" shapeId="0" xr:uid="{00000000-0006-0000-0300-000059000000}">
      <text>
        <r>
          <rPr>
            <sz val="9"/>
            <color indexed="81"/>
            <rFont val="Tahoma"/>
            <family val="2"/>
          </rPr>
          <t>1 dag / objekt / vart 5:e år</t>
        </r>
      </text>
    </comment>
    <comment ref="L29" authorId="0" shapeId="0" xr:uid="{00000000-0006-0000-0300-00005A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29" authorId="0" shapeId="0" xr:uid="{00000000-0006-0000-0300-00005B000000}">
      <text>
        <r>
          <rPr>
            <sz val="9"/>
            <color indexed="81"/>
            <rFont val="Tahoma"/>
            <family val="2"/>
          </rPr>
          <t>1 dag / objekt / vart 5:e år</t>
        </r>
      </text>
    </comment>
    <comment ref="U29" authorId="0" shapeId="0" xr:uid="{00000000-0006-0000-0300-00005C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29" authorId="0" shapeId="0" xr:uid="{00000000-0006-0000-0300-00005D000000}">
      <text>
        <r>
          <rPr>
            <sz val="9"/>
            <color indexed="81"/>
            <rFont val="Tahoma"/>
            <family val="2"/>
          </rPr>
          <t>1 dag / objekt / vart 5:e år</t>
        </r>
      </text>
    </comment>
    <comment ref="C30" authorId="0" shapeId="0" xr:uid="{00000000-0006-0000-0300-00005E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30" authorId="0" shapeId="0" xr:uid="{00000000-0006-0000-0300-00005F000000}">
      <text>
        <r>
          <rPr>
            <sz val="9"/>
            <color indexed="81"/>
            <rFont val="Tahoma"/>
            <family val="2"/>
          </rPr>
          <t>5 dagar / objekt vart 5:e år</t>
        </r>
      </text>
    </comment>
    <comment ref="L30" authorId="0" shapeId="0" xr:uid="{00000000-0006-0000-0300-000060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30" authorId="0" shapeId="0" xr:uid="{00000000-0006-0000-0300-000061000000}">
      <text>
        <r>
          <rPr>
            <sz val="9"/>
            <color indexed="81"/>
            <rFont val="Tahoma"/>
            <family val="2"/>
          </rPr>
          <t>5 dagar / objekt vart 5:e år</t>
        </r>
      </text>
    </comment>
    <comment ref="U30" authorId="0" shapeId="0" xr:uid="{00000000-0006-0000-0300-000062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30" authorId="0" shapeId="0" xr:uid="{00000000-0006-0000-0300-000063000000}">
      <text>
        <r>
          <rPr>
            <sz val="9"/>
            <color indexed="81"/>
            <rFont val="Tahoma"/>
            <family val="2"/>
          </rPr>
          <t>5 dagar / objekt vart 5:e år</t>
        </r>
      </text>
    </comment>
    <comment ref="C32" authorId="0" shapeId="0" xr:uid="{00000000-0006-0000-0300-000064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32" authorId="0" shapeId="0" xr:uid="{00000000-0006-0000-0300-000065000000}">
      <text>
        <r>
          <rPr>
            <sz val="9"/>
            <color indexed="81"/>
            <rFont val="Tahoma"/>
            <family val="2"/>
          </rPr>
          <t>1 dag / objekt / vart 3:e år</t>
        </r>
      </text>
    </comment>
    <comment ref="L32" authorId="0" shapeId="0" xr:uid="{00000000-0006-0000-0300-000066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32" authorId="0" shapeId="0" xr:uid="{00000000-0006-0000-0300-000067000000}">
      <text>
        <r>
          <rPr>
            <sz val="9"/>
            <color indexed="81"/>
            <rFont val="Tahoma"/>
            <family val="2"/>
          </rPr>
          <t>1 dag / objekt / vart 3:e år</t>
        </r>
      </text>
    </comment>
    <comment ref="U32" authorId="0" shapeId="0" xr:uid="{00000000-0006-0000-0300-000068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32" authorId="0" shapeId="0" xr:uid="{00000000-0006-0000-0300-000069000000}">
      <text>
        <r>
          <rPr>
            <sz val="9"/>
            <color indexed="81"/>
            <rFont val="Tahoma"/>
            <family val="2"/>
          </rPr>
          <t>1 dag / objekt / vart 3:e år</t>
        </r>
      </text>
    </comment>
    <comment ref="C33" authorId="0" shapeId="0" xr:uid="{00000000-0006-0000-0300-00006A000000}">
      <text>
        <r>
          <rPr>
            <sz val="9"/>
            <color indexed="81"/>
            <rFont val="Tahoma"/>
            <family val="2"/>
          </rPr>
          <t>Antal objekt</t>
        </r>
      </text>
    </comment>
    <comment ref="I33" authorId="1" shapeId="0" xr:uid="{00000000-0006-0000-0300-00006B000000}">
      <text>
        <r>
          <rPr>
            <sz val="9"/>
            <color indexed="81"/>
            <rFont val="Tahoma"/>
            <family val="2"/>
          </rPr>
          <t>1 dag / objekt</t>
        </r>
      </text>
    </comment>
    <comment ref="L33" authorId="0" shapeId="0" xr:uid="{00000000-0006-0000-0300-00006C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R33" authorId="1" shapeId="0" xr:uid="{00000000-0006-0000-0300-00006D000000}">
      <text>
        <r>
          <rPr>
            <sz val="9"/>
            <color indexed="81"/>
            <rFont val="Tahoma"/>
            <family val="2"/>
          </rPr>
          <t>1 dag / objekt</t>
        </r>
      </text>
    </comment>
    <comment ref="U33" authorId="0" shapeId="0" xr:uid="{00000000-0006-0000-0300-00006E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AA33" authorId="1" shapeId="0" xr:uid="{00000000-0006-0000-0300-00006F000000}">
      <text>
        <r>
          <rPr>
            <sz val="9"/>
            <color indexed="81"/>
            <rFont val="Tahoma"/>
            <family val="2"/>
          </rPr>
          <t>1 dag / objekt</t>
        </r>
      </text>
    </comment>
    <comment ref="G34" authorId="0" shapeId="0" xr:uid="{00000000-0006-0000-0300-000070000000}">
      <text>
        <r>
          <rPr>
            <sz val="9"/>
            <color indexed="81"/>
            <rFont val="Tahoma"/>
            <family val="2"/>
          </rPr>
          <t xml:space="preserve">6 dagar totalt i snitt per år.
</t>
        </r>
        <r>
          <rPr>
            <i/>
            <sz val="9"/>
            <color indexed="81"/>
            <rFont val="Tahoma"/>
            <family val="2"/>
          </rPr>
          <t>Obs! Gäller endast berörda länsstyrelser.</t>
        </r>
      </text>
    </comment>
    <comment ref="P34" authorId="0" shapeId="0" xr:uid="{00000000-0006-0000-0300-000071000000}">
      <text>
        <r>
          <rPr>
            <sz val="9"/>
            <color indexed="81"/>
            <rFont val="Tahoma"/>
            <family val="2"/>
          </rPr>
          <t xml:space="preserve">6 dagar totalt i snitt per år.
</t>
        </r>
        <r>
          <rPr>
            <i/>
            <sz val="9"/>
            <color indexed="81"/>
            <rFont val="Tahoma"/>
            <family val="2"/>
          </rPr>
          <t>Obs! Gäller endast berörda länsstyrelser.</t>
        </r>
      </text>
    </comment>
    <comment ref="Y34" authorId="0" shapeId="0" xr:uid="{00000000-0006-0000-0300-000072000000}">
      <text>
        <r>
          <rPr>
            <sz val="9"/>
            <color indexed="81"/>
            <rFont val="Tahoma"/>
            <family val="2"/>
          </rPr>
          <t xml:space="preserve">6 dagar totalt i snitt per år.
</t>
        </r>
        <r>
          <rPr>
            <i/>
            <sz val="9"/>
            <color indexed="81"/>
            <rFont val="Tahoma"/>
            <family val="2"/>
          </rPr>
          <t>Obs! Gäller endast berörda länsstyrelser.</t>
        </r>
      </text>
    </comment>
    <comment ref="C36" authorId="0" shapeId="0" xr:uid="{00000000-0006-0000-0300-000073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36" authorId="0" shapeId="0" xr:uid="{00000000-0006-0000-0300-000074000000}">
      <text>
        <r>
          <rPr>
            <sz val="9"/>
            <color indexed="81"/>
            <rFont val="Tahoma"/>
            <family val="2"/>
          </rPr>
          <t>Basera på uppföljning senaste 3 åren samt erfarenhet på respektive länsstyrelse</t>
        </r>
      </text>
    </comment>
    <comment ref="L36" authorId="0" shapeId="0" xr:uid="{00000000-0006-0000-0300-000075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36" authorId="0" shapeId="0" xr:uid="{00000000-0006-0000-0300-000076000000}">
      <text>
        <r>
          <rPr>
            <sz val="9"/>
            <color indexed="81"/>
            <rFont val="Tahoma"/>
            <family val="2"/>
          </rPr>
          <t>Basera på uppföljning senaste 3 åren samt erfarenhet på respektive länsstyrelse</t>
        </r>
      </text>
    </comment>
    <comment ref="U36" authorId="0" shapeId="0" xr:uid="{00000000-0006-0000-0300-000077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36" authorId="0" shapeId="0" xr:uid="{00000000-0006-0000-0300-000078000000}">
      <text>
        <r>
          <rPr>
            <sz val="9"/>
            <color indexed="81"/>
            <rFont val="Tahoma"/>
            <family val="2"/>
          </rPr>
          <t>Basera på uppföljning senaste 3 åren samt erfarenhet på respektive länsstyrelse</t>
        </r>
      </text>
    </comment>
    <comment ref="A37" authorId="2" shapeId="0" xr:uid="{56F85E11-66A6-4F5A-95FA-EE5A6508B0E5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Väldefinierat tillsynsprojekt som har lämnat idéstadiet.</t>
        </r>
      </text>
    </comment>
    <comment ref="C37" authorId="2" shapeId="0" xr:uid="{AAAB0C33-899C-491B-9809-EAE5F283506E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Antal tillsynsobjekt</t>
        </r>
      </text>
    </comment>
    <comment ref="I37" authorId="2" shapeId="0" xr:uid="{4BF73F76-B77A-4AC0-806E-A26234DD6B54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Basera på erfarenhet/planering av tillsynsinsats</t>
        </r>
      </text>
    </comment>
    <comment ref="L37" authorId="2" shapeId="0" xr:uid="{397FCCC3-7AD3-4054-B733-40B89422144B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Antal tillsynsobjekt</t>
        </r>
      </text>
    </comment>
    <comment ref="R37" authorId="2" shapeId="0" xr:uid="{B5EC82A6-CFEA-4280-932D-68C43DA5D9DC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Basera på erfarenhet/planering av tillsynsinsats</t>
        </r>
      </text>
    </comment>
    <comment ref="U37" authorId="2" shapeId="0" xr:uid="{4A6BF48E-D4A0-4657-9C53-0852067B85D3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Antal tillsynsobjekt</t>
        </r>
      </text>
    </comment>
    <comment ref="AA37" authorId="2" shapeId="0" xr:uid="{D4058C85-CDE2-4B94-8FE4-AB9EA27FE18C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Basera på erfarenhet/planering av tillsynsinsats</t>
        </r>
      </text>
    </comment>
    <comment ref="C38" authorId="0" shapeId="0" xr:uid="{00000000-0006-0000-0300-000079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G38" authorId="0" shapeId="0" xr:uid="{00000000-0006-0000-0300-00007A000000}">
      <text>
        <r>
          <rPr>
            <sz val="9"/>
            <color indexed="81"/>
            <rFont val="Tahoma"/>
            <family val="2"/>
          </rPr>
          <t>1 dag/ objekt vart tredje år</t>
        </r>
      </text>
    </comment>
    <comment ref="L38" authorId="0" shapeId="0" xr:uid="{00000000-0006-0000-0300-00007B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P38" authorId="0" shapeId="0" xr:uid="{00000000-0006-0000-0300-00007C000000}">
      <text>
        <r>
          <rPr>
            <sz val="9"/>
            <color indexed="81"/>
            <rFont val="Tahoma"/>
            <family val="2"/>
          </rPr>
          <t>2 dagar / objekt</t>
        </r>
      </text>
    </comment>
    <comment ref="U38" authorId="0" shapeId="0" xr:uid="{00000000-0006-0000-0300-00007D000000}">
      <text>
        <r>
          <rPr>
            <sz val="9"/>
            <color indexed="81"/>
            <rFont val="Tahoma"/>
            <family val="2"/>
          </rPr>
          <t>Antal objekt i register</t>
        </r>
      </text>
    </comment>
    <comment ref="Y38" authorId="0" shapeId="0" xr:uid="{00000000-0006-0000-0300-00007E000000}">
      <text>
        <r>
          <rPr>
            <sz val="9"/>
            <color indexed="81"/>
            <rFont val="Tahoma"/>
            <family val="2"/>
          </rPr>
          <t>2 dagar / objekt</t>
        </r>
      </text>
    </comment>
    <comment ref="C39" authorId="0" shapeId="0" xr:uid="{00000000-0006-0000-0300-00007F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I39" authorId="0" shapeId="0" xr:uid="{00000000-0006-0000-0300-000080000000}">
      <text>
        <r>
          <rPr>
            <sz val="9"/>
            <color indexed="81"/>
            <rFont val="Tahoma"/>
            <family val="2"/>
          </rPr>
          <t>1,5 dag / ärende * 25 % av ärendena</t>
        </r>
      </text>
    </comment>
    <comment ref="L39" authorId="0" shapeId="0" xr:uid="{00000000-0006-0000-0300-000081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R39" authorId="0" shapeId="0" xr:uid="{00000000-0006-0000-0300-000082000000}">
      <text>
        <r>
          <rPr>
            <sz val="9"/>
            <color indexed="81"/>
            <rFont val="Tahoma"/>
            <family val="2"/>
          </rPr>
          <t>1,5 dag / ärende * 25 % av ärendena</t>
        </r>
      </text>
    </comment>
    <comment ref="U39" authorId="0" shapeId="0" xr:uid="{00000000-0006-0000-0300-000083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AA39" authorId="0" shapeId="0" xr:uid="{00000000-0006-0000-0300-000084000000}">
      <text>
        <r>
          <rPr>
            <sz val="9"/>
            <color indexed="81"/>
            <rFont val="Tahoma"/>
            <family val="2"/>
          </rPr>
          <t>1,5 dag / ärende * 25 % av ärendena</t>
        </r>
      </text>
    </comment>
    <comment ref="C40" authorId="1" shapeId="0" xr:uid="{00000000-0006-0000-0300-000085000000}">
      <text>
        <r>
          <rPr>
            <sz val="9"/>
            <color indexed="81"/>
            <rFont val="Tahoma"/>
            <family val="2"/>
          </rPr>
          <t>Antal objekt</t>
        </r>
      </text>
    </comment>
    <comment ref="I40" authorId="2" shapeId="0" xr:uid="{FC1FC683-9A8F-4A7D-A806-1279A554B5E7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1 dag per objekt</t>
        </r>
      </text>
    </comment>
    <comment ref="L40" authorId="1" shapeId="0" xr:uid="{00000000-0006-0000-0300-000086000000}">
      <text>
        <r>
          <rPr>
            <sz val="9"/>
            <color indexed="81"/>
            <rFont val="Tahoma"/>
            <family val="2"/>
          </rPr>
          <t>Antal objekt</t>
        </r>
      </text>
    </comment>
    <comment ref="R40" authorId="2" shapeId="0" xr:uid="{04A0CA70-3F0F-40B1-A9E5-BDF52E3C5632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1 dag per objekt</t>
        </r>
      </text>
    </comment>
    <comment ref="U40" authorId="1" shapeId="0" xr:uid="{00000000-0006-0000-0300-000087000000}">
      <text>
        <r>
          <rPr>
            <sz val="9"/>
            <color indexed="81"/>
            <rFont val="Tahoma"/>
            <family val="2"/>
          </rPr>
          <t>Antal objekt</t>
        </r>
      </text>
    </comment>
    <comment ref="AA40" authorId="2" shapeId="0" xr:uid="{95C7452F-6C45-462D-AEA6-DF5CF9CCBE66}">
      <text>
        <r>
          <rPr>
            <b/>
            <sz val="9"/>
            <color indexed="81"/>
            <rFont val="Tahoma"/>
            <charset val="1"/>
          </rPr>
          <t>Rydgård Mats:</t>
        </r>
        <r>
          <rPr>
            <sz val="9"/>
            <color indexed="81"/>
            <rFont val="Tahoma"/>
            <charset val="1"/>
          </rPr>
          <t xml:space="preserve">
1 dag per objekt</t>
        </r>
      </text>
    </comment>
    <comment ref="C42" authorId="0" shapeId="0" xr:uid="{00000000-0006-0000-0300-000088000000}">
      <text>
        <r>
          <rPr>
            <sz val="9"/>
            <color indexed="81"/>
            <rFont val="Tahoma"/>
            <family val="2"/>
          </rPr>
          <t>antalet anmälningsärenden i snitt de senaste 3 åren</t>
        </r>
      </text>
    </comment>
    <comment ref="I42" authorId="0" shapeId="0" xr:uid="{00000000-0006-0000-0300-000089000000}">
      <text>
        <r>
          <rPr>
            <sz val="9"/>
            <color indexed="81"/>
            <rFont val="Tahoma"/>
            <family val="2"/>
          </rPr>
          <t>0,5 dagar / ärende * 25 % av ärendena</t>
        </r>
      </text>
    </comment>
    <comment ref="L42" authorId="0" shapeId="0" xr:uid="{00000000-0006-0000-0300-00008A000000}">
      <text>
        <r>
          <rPr>
            <sz val="9"/>
            <color indexed="81"/>
            <rFont val="Tahoma"/>
            <family val="2"/>
          </rPr>
          <t>antalet anmälningsärenden i snitt de senaste 3 åren</t>
        </r>
      </text>
    </comment>
    <comment ref="R42" authorId="0" shapeId="0" xr:uid="{00000000-0006-0000-0300-00008B000000}">
      <text>
        <r>
          <rPr>
            <sz val="9"/>
            <color indexed="81"/>
            <rFont val="Tahoma"/>
            <family val="2"/>
          </rPr>
          <t>0,5 dagar / ärende * 25 % av ärendena</t>
        </r>
      </text>
    </comment>
    <comment ref="U42" authorId="0" shapeId="0" xr:uid="{00000000-0006-0000-0300-00008C000000}">
      <text>
        <r>
          <rPr>
            <sz val="9"/>
            <color indexed="81"/>
            <rFont val="Tahoma"/>
            <family val="2"/>
          </rPr>
          <t>antalet anmälningsärenden i snitt de senaste 3 åren</t>
        </r>
      </text>
    </comment>
    <comment ref="AA42" authorId="0" shapeId="0" xr:uid="{00000000-0006-0000-0300-00008D000000}">
      <text>
        <r>
          <rPr>
            <sz val="9"/>
            <color indexed="81"/>
            <rFont val="Tahoma"/>
            <family val="2"/>
          </rPr>
          <t>0,5 dagar / ärende * 25 % av ärendena</t>
        </r>
      </text>
    </comment>
    <comment ref="C43" authorId="0" shapeId="0" xr:uid="{00000000-0006-0000-0300-00008E000000}">
      <text>
        <r>
          <rPr>
            <sz val="9"/>
            <color indexed="81"/>
            <rFont val="Tahoma"/>
            <family val="2"/>
          </rPr>
          <t>antalet anmälningsärenden i snitt de senaste 3 åren</t>
        </r>
      </text>
    </comment>
    <comment ref="I43" authorId="0" shapeId="0" xr:uid="{00000000-0006-0000-0300-00008F000000}">
      <text>
        <r>
          <rPr>
            <sz val="9"/>
            <color indexed="81"/>
            <rFont val="Tahoma"/>
            <family val="2"/>
          </rPr>
          <t>0,5 dagar / ärende* 25% av ärendena</t>
        </r>
      </text>
    </comment>
    <comment ref="L43" authorId="0" shapeId="0" xr:uid="{00000000-0006-0000-0300-000090000000}">
      <text>
        <r>
          <rPr>
            <sz val="9"/>
            <color indexed="81"/>
            <rFont val="Tahoma"/>
            <family val="2"/>
          </rPr>
          <t>antalet anmälningsärenden i snitt de senaste 3 åren</t>
        </r>
      </text>
    </comment>
    <comment ref="R43" authorId="0" shapeId="0" xr:uid="{00000000-0006-0000-0300-000091000000}">
      <text>
        <r>
          <rPr>
            <sz val="9"/>
            <color indexed="81"/>
            <rFont val="Tahoma"/>
            <family val="2"/>
          </rPr>
          <t>0,5 dagar / ärende * 25 % av ärendena</t>
        </r>
      </text>
    </comment>
    <comment ref="U43" authorId="0" shapeId="0" xr:uid="{00000000-0006-0000-0300-000092000000}">
      <text>
        <r>
          <rPr>
            <sz val="9"/>
            <color indexed="81"/>
            <rFont val="Tahoma"/>
            <family val="2"/>
          </rPr>
          <t>antalet anmälningsärenden i snitt de senaste 3 åren</t>
        </r>
      </text>
    </comment>
    <comment ref="AA43" authorId="0" shapeId="0" xr:uid="{00000000-0006-0000-0300-000093000000}">
      <text>
        <r>
          <rPr>
            <sz val="9"/>
            <color indexed="81"/>
            <rFont val="Tahoma"/>
            <family val="2"/>
          </rPr>
          <t>0,5 dagar / ärende * 25 % av ärendena</t>
        </r>
      </text>
    </comment>
    <comment ref="C46" authorId="0" shapeId="0" xr:uid="{00000000-0006-0000-0300-000094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J46" authorId="0" shapeId="0" xr:uid="{00000000-0006-0000-0300-000095000000}">
      <text>
        <r>
          <rPr>
            <sz val="9"/>
            <color indexed="81"/>
            <rFont val="Tahoma"/>
            <family val="2"/>
          </rPr>
          <t>3 dagar / antal ärenden i snitt de senaste 3 åren</t>
        </r>
      </text>
    </comment>
    <comment ref="L46" authorId="0" shapeId="0" xr:uid="{00000000-0006-0000-0300-000096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S46" authorId="0" shapeId="0" xr:uid="{00000000-0006-0000-0300-000097000000}">
      <text>
        <r>
          <rPr>
            <sz val="9"/>
            <color indexed="81"/>
            <rFont val="Tahoma"/>
            <family val="2"/>
          </rPr>
          <t>3 dagar / antal ärenden i snitt de senaste 3 åren</t>
        </r>
      </text>
    </comment>
    <comment ref="U46" authorId="0" shapeId="0" xr:uid="{00000000-0006-0000-0300-000098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AB46" authorId="0" shapeId="0" xr:uid="{00000000-0006-0000-0300-000099000000}">
      <text>
        <r>
          <rPr>
            <sz val="9"/>
            <color indexed="81"/>
            <rFont val="Tahoma"/>
            <family val="2"/>
          </rPr>
          <t>3 dagar / antal ärenden i snitt de senaste 3 åren</t>
        </r>
      </text>
    </comment>
    <comment ref="C50" authorId="0" shapeId="0" xr:uid="{00000000-0006-0000-0300-00009A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J50" authorId="0" shapeId="0" xr:uid="{00000000-0006-0000-0300-00009B000000}">
      <text>
        <r>
          <rPr>
            <sz val="9"/>
            <color indexed="81"/>
            <rFont val="Tahoma"/>
            <family val="2"/>
          </rPr>
          <t>2,5 dagar / antal ärenden i snitt de senaste 3 åren</t>
        </r>
      </text>
    </comment>
    <comment ref="L50" authorId="0" shapeId="0" xr:uid="{00000000-0006-0000-0300-00009C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S50" authorId="0" shapeId="0" xr:uid="{00000000-0006-0000-0300-00009D000000}">
      <text>
        <r>
          <rPr>
            <sz val="9"/>
            <color indexed="81"/>
            <rFont val="Tahoma"/>
            <family val="2"/>
          </rPr>
          <t>2,5 dagar / antal ärenden i snitt de senaste 3 åren</t>
        </r>
      </text>
    </comment>
    <comment ref="U50" authorId="0" shapeId="0" xr:uid="{00000000-0006-0000-0300-00009E000000}">
      <text>
        <r>
          <rPr>
            <sz val="9"/>
            <color indexed="81"/>
            <rFont val="Tahoma"/>
            <family val="2"/>
          </rPr>
          <t>Antal ärenden i snitt de senaste 3 åren</t>
        </r>
      </text>
    </comment>
    <comment ref="AB50" authorId="0" shapeId="0" xr:uid="{00000000-0006-0000-0300-00009F000000}">
      <text>
        <r>
          <rPr>
            <sz val="9"/>
            <color indexed="81"/>
            <rFont val="Tahoma"/>
            <family val="2"/>
          </rPr>
          <t>2,5 dagar / antal ärenden i snitt de senaste 3 åren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Sahlin Skoog Lotta</author>
    <author>Elin Iseskog</author>
  </authors>
  <commentList>
    <comment ref="D5" authorId="0" shapeId="0" xr:uid="{6E7D7E9D-E0E6-4F45-8958-3B382F410BC7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10.10 9 tim
10.11 (1,2) 18 tim
10.11 (3,4) 9 tim
10.11 (5,6) 6 tim
10.20 (1) 9 tim
10.20 (2,3) 18 tim
10.20 (4,5) 9 tim
10.20 (6,7) 6 tim</t>
        </r>
      </text>
    </comment>
    <comment ref="L5" authorId="0" shapeId="0" xr:uid="{4ADA9AEF-D12B-4519-950B-D8433561EAFD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10.10 9 tim
10.11 (1,2) 18 tim
10.11 (3,4) 9 tim
10.11 (5,6) 6 tim
10.20 (1) 9 tim
10.20 (2,3) 18 tim
10.20 (4,5) 9 tim
10.20 (6,7) 6 tim</t>
        </r>
      </text>
    </comment>
    <comment ref="T5" authorId="0" shapeId="0" xr:uid="{9591697A-975F-44C9-90CC-B1386EA395B8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10.10 9 tim
10.11 (1,2) 18 tim
10.11 (3,4) 9 tim
10.11 (5,6) 6 tim
10.20 (1) 9 tim
10.20 (2,3) 18 tim
10.20 (4,5) 9 tim
10.20 (6,7) 6 tim</t>
        </r>
      </text>
    </comment>
    <comment ref="B9" authorId="0" shapeId="0" xr:uid="{3B6969E1-FB15-46C4-963F-761DAF1D04E5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Samtliga objekt som Lst har tillsynen över.</t>
        </r>
      </text>
    </comment>
    <comment ref="J9" authorId="0" shapeId="0" xr:uid="{26A728BD-56F1-4692-BBE6-398CA3F9CEF5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Samtliga objekt som Lst har tillsynen över.</t>
        </r>
      </text>
    </comment>
    <comment ref="R9" authorId="0" shapeId="0" xr:uid="{8CFE33A9-8E5C-40E3-B52A-9FDBC3C4FF92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Samtliga objekt som Lst har tillsynen över.</t>
        </r>
      </text>
    </comment>
    <comment ref="D14" authorId="0" shapeId="0" xr:uid="{8C70665D-4472-4641-A495-53A53A3D6CBC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L14" authorId="0" shapeId="0" xr:uid="{A264AAD3-A055-4E60-B568-51AE23ED1B8F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T14" authorId="0" shapeId="0" xr:uid="{D5D716B4-4C03-44D0-BB72-C6FF2B6AA624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E15" authorId="0" shapeId="0" xr:uid="{D31248E3-C4B6-49C4-8AE8-7770CB87DA40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M15" authorId="0" shapeId="0" xr:uid="{2CDD23AA-6AB6-46F9-8C85-CD392DB94B81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U15" authorId="0" shapeId="0" xr:uid="{82CE1290-0A12-4B4C-83D3-44412AF7C010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F16" authorId="0" shapeId="0" xr:uid="{C259ECA4-BEAE-4E8B-B751-DB15213292AF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N16" authorId="0" shapeId="0" xr:uid="{C4E3B387-742C-4D2E-AA77-785173991EF5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V16" authorId="0" shapeId="0" xr:uid="{414070C5-D701-48F4-AB04-54364B6F68D1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A20" authorId="0" shapeId="0" xr:uid="{258CA321-FCB3-45FA-BDDF-92BD850EBF76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Ska denna rad finnas med?</t>
        </r>
      </text>
    </comment>
    <comment ref="D20" authorId="0" shapeId="0" xr:uid="{23922BC2-98F0-4664-84BF-4AB157EE3549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Gäller köldmedierapporter från länsstyrelsens tillsynsobjekt</t>
        </r>
      </text>
    </comment>
    <comment ref="L20" authorId="0" shapeId="0" xr:uid="{10657696-DB7D-48E7-92CF-7EF328510AD5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Gäller köldmedierapporter från länsstyrelsens tillsynsobjekt</t>
        </r>
      </text>
    </comment>
    <comment ref="T20" authorId="0" shapeId="0" xr:uid="{D92AF813-ACD9-46DE-A123-6ADC4F33BB47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Gäller köldmedierapporter från länsstyrelsens tillsynsobjekt</t>
        </r>
      </text>
    </comment>
    <comment ref="G23" authorId="1" shapeId="0" xr:uid="{4B18F0DD-3FB4-4F39-851F-F26E953635B9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(0,5-1 tim/ärende) x antal ärenden= antal tim</t>
        </r>
      </text>
    </comment>
    <comment ref="O23" authorId="1" shapeId="0" xr:uid="{7E8A84C8-A6C1-41C7-8856-163E2AF19BBB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(0,5-1 tim/ärende) x antal ärenden= antal tim</t>
        </r>
      </text>
    </comment>
    <comment ref="W23" authorId="1" shapeId="0" xr:uid="{A7FD562B-56B6-405B-95FA-FC2411788E3C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(0,5-1 tim/ärende) x antal ärenden= antal tim</t>
        </r>
      </text>
    </comment>
    <comment ref="F24" authorId="0" shapeId="0" xr:uid="{3172C637-C583-4307-B924-14D761CB349D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ev extra tillägg då länet har få ärenden per år eller annan extra insats behövs.</t>
        </r>
      </text>
    </comment>
    <comment ref="G24" authorId="1" shapeId="0" xr:uid="{6E67E93C-23E4-4CC5-807D-062D26F23707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kommuner/4 x 10 timmar per ärende= antal h</t>
        </r>
      </text>
    </comment>
    <comment ref="N24" authorId="0" shapeId="0" xr:uid="{08D3D6FD-4819-46F6-A763-F2FC53A7582D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ev extra tillägg då länet har få ärenden per år eller annan extra insats behövs.</t>
        </r>
      </text>
    </comment>
    <comment ref="O24" authorId="1" shapeId="0" xr:uid="{CC98E938-77F6-48D4-8D31-9F40E96C3A3A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kommuner/4 x 10 timmar per ärende= antal h</t>
        </r>
      </text>
    </comment>
    <comment ref="V24" authorId="0" shapeId="0" xr:uid="{0EEDF4F5-72E2-4BAA-931C-9DDDEA6ABC4F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ev extra tillägg då länet har få ärenden per år eller annan extra insats behövs.</t>
        </r>
      </text>
    </comment>
    <comment ref="W24" authorId="1" shapeId="0" xr:uid="{BD6BA2E5-F77D-45B2-9D3D-8A4050596AE1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kommuner/4 x 10 timmar per ärende= antal h</t>
        </r>
      </text>
    </comment>
    <comment ref="F25" authorId="0" shapeId="0" xr:uid="{5AC7601A-BB5B-4473-9836-49D79F2CF722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 totalt 4 åa fördelas på avgränsade insatser och inkommande</t>
        </r>
      </text>
    </comment>
    <comment ref="G25" authorId="0" shapeId="0" xr:uid="{4AE6EDA4-D4C4-46E9-8D32-B8996F1452DB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 totalt 4 åa fördelas på avgränsade insatser och inkommande</t>
        </r>
      </text>
    </comment>
    <comment ref="N25" authorId="0" shapeId="0" xr:uid="{37F86BF8-FFFA-4AAA-B953-842C19C6050E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 totalt 4 åa fördelas på avgränsade insatser och inkommande</t>
        </r>
      </text>
    </comment>
    <comment ref="O25" authorId="0" shapeId="0" xr:uid="{84FFA6A6-06BB-4D2A-954E-EACD67253C36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 totalt 4 åa fördelas på avgränsade insatser och inkommande</t>
        </r>
      </text>
    </comment>
    <comment ref="V25" authorId="0" shapeId="0" xr:uid="{FBD02834-EC25-4584-B250-56C79C4EAA63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 totalt 4 åa fördelas på avgränsade insatser och inkommande</t>
        </r>
      </text>
    </comment>
    <comment ref="W25" authorId="0" shapeId="0" xr:uid="{C30FF070-E421-4551-94DD-6C4164ECE462}">
      <text>
        <r>
          <rPr>
            <b/>
            <sz val="9"/>
            <color indexed="81"/>
            <rFont val="Tahoma"/>
            <charset val="1"/>
          </rPr>
          <t>Sahlin Skoog Lotta:</t>
        </r>
        <r>
          <rPr>
            <sz val="9"/>
            <color indexed="81"/>
            <rFont val="Tahoma"/>
            <charset val="1"/>
          </rPr>
          <t xml:space="preserve">
 totalt 4 åa fördelas på avgränsade insatser och inkommande</t>
        </r>
      </text>
    </comment>
    <comment ref="F26" authorId="1" shapeId="0" xr:uid="{57AAEFFD-3424-4B08-8F1E-B0137B964681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h, baserat på länsstyrelsens erfarenhet, de tre senaste åren.</t>
        </r>
      </text>
    </comment>
    <comment ref="G26" authorId="1" shapeId="0" xr:uid="{F2BBD61A-819D-44F4-BAFD-C712939649E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N26" authorId="1" shapeId="0" xr:uid="{2CC04582-A8E2-4F66-9C44-F227F94A7CCF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h, baserat på länsstyrelsens erfarenhet, de tre senaste åren.</t>
        </r>
      </text>
    </comment>
    <comment ref="O26" authorId="1" shapeId="0" xr:uid="{8B4B6D85-9069-472B-AA0A-EDEF7BCEDE32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V26" authorId="1" shapeId="0" xr:uid="{D4D33232-DA78-4315-9B05-582F6A33DB16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h, baserat på länsstyrelsens erfarenhet, de tre senaste åren.</t>
        </r>
      </text>
    </comment>
    <comment ref="W26" authorId="1" shapeId="0" xr:uid="{2DC71547-5B67-4BC2-8905-A20F0F4B8EAD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F27" authorId="1" shapeId="0" xr:uid="{9620312A-854D-41C6-AD4B-6A4B380CD5E8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G27" authorId="1" shapeId="0" xr:uid="{C6E77BBF-8A1A-4E0F-BB72-907C082271F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N27" authorId="1" shapeId="0" xr:uid="{33A2522C-DD84-4295-B678-7171F7A2C0CC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O27" authorId="1" shapeId="0" xr:uid="{BAA5B40B-A269-4409-A193-DB120F45B465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V27" authorId="1" shapeId="0" xr:uid="{09D10710-0E12-47C5-98FB-4DACD1B14771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W27" authorId="1" shapeId="0" xr:uid="{F05E75AB-717F-4898-A61A-B6C16FAE8868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F48" authorId="0" shapeId="0" xr:uid="{710AB87B-3015-45F7-9ACA-4F77F3FEA9F0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N48" authorId="0" shapeId="0" xr:uid="{2ADBA6C0-9676-4C7D-BC54-F2B2A9BBE5E3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V48" authorId="0" shapeId="0" xr:uid="{A9A822AB-48B3-4BD9-A49D-6EB204E4842E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E49" authorId="0" shapeId="0" xr:uid="{CEC2055B-E4F9-4D55-B344-2B99612A4D40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M49" authorId="0" shapeId="0" xr:uid="{596EF472-AE72-468B-B51B-1E4134FDA39B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U49" authorId="0" shapeId="0" xr:uid="{1C28CDE5-192D-4FB2-B05C-41A24E16BE62}">
      <text>
        <r>
          <rPr>
            <b/>
            <sz val="9"/>
            <color indexed="81"/>
            <rFont val="Tahoma"/>
            <family val="2"/>
          </rPr>
          <t>Sahlin Skoog Lotta:</t>
        </r>
        <r>
          <rPr>
            <sz val="9"/>
            <color indexed="81"/>
            <rFont val="Tahoma"/>
            <family val="2"/>
          </rPr>
          <t xml:space="preserve">
timmar baserat på erfarenhet</t>
        </r>
      </text>
    </comment>
    <comment ref="G52" authorId="1" shapeId="0" xr:uid="{3C04608A-5B28-45FC-88EC-9A98E2212588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O52" authorId="1" shapeId="0" xr:uid="{0F038E93-1C8F-464F-9BF2-E37881223571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W52" authorId="1" shapeId="0" xr:uid="{6290AA7D-19E5-43A2-BCD1-30C4282D76E6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antal h</t>
        </r>
      </text>
    </comment>
    <comment ref="F53" authorId="1" shapeId="0" xr:uid="{3307AD7A-0FDC-4AB4-B364-0A0BEE40AB31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120 h x antal kommuner/6</t>
        </r>
      </text>
    </comment>
    <comment ref="N53" authorId="1" shapeId="0" xr:uid="{651FAB54-4290-4BD0-98CC-560A5D891C86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120 h x antal kommuner/6</t>
        </r>
      </text>
    </comment>
    <comment ref="V53" authorId="1" shapeId="0" xr:uid="{C98531A1-1EF3-430F-8C65-9BF7CE30AE73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120 h x antal kommuner/6</t>
        </r>
      </text>
    </comment>
    <comment ref="G56" authorId="1" shapeId="0" xr:uid="{F3353DB3-2DB9-4CEE-9C7C-9C109BC667A0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60 h/ärende</t>
        </r>
      </text>
    </comment>
    <comment ref="O56" authorId="1" shapeId="0" xr:uid="{2FF2BA43-D877-49A4-9BD0-89DC83F7D2B8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60 h/ärende</t>
        </r>
      </text>
    </comment>
    <comment ref="W56" authorId="1" shapeId="0" xr:uid="{223FF475-08AE-43EB-BCA5-DDE983DD48AB}">
      <text>
        <r>
          <rPr>
            <b/>
            <sz val="9"/>
            <color indexed="81"/>
            <rFont val="Tahoma"/>
            <family val="2"/>
          </rPr>
          <t>Elin Iseskog:</t>
        </r>
        <r>
          <rPr>
            <sz val="9"/>
            <color indexed="81"/>
            <rFont val="Tahoma"/>
            <family val="2"/>
          </rPr>
          <t xml:space="preserve">
60 h/ärende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Köhler Klas</author>
  </authors>
  <commentList>
    <comment ref="D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Tid enligt "projektplan"</t>
        </r>
      </text>
    </comment>
    <comment ref="I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Tid enligt "projektplan"</t>
        </r>
      </text>
    </comment>
    <comment ref="N7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Tid enligt "projektplan"</t>
        </r>
      </text>
    </comment>
    <comment ref="E9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SUMMAtid per tre år
</t>
        </r>
      </text>
    </comment>
    <comment ref="J9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SUMMAtid per tre år
</t>
        </r>
      </text>
    </comment>
    <comment ref="O9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SUMMAtid per tre år
</t>
        </r>
      </text>
    </comment>
    <comment ref="D11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Tid enligt "projektplan"</t>
        </r>
      </text>
    </comment>
    <comment ref="I11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Tid enligt "projektplan"</t>
        </r>
      </text>
    </comment>
    <comment ref="N11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Tid enligt "projektplan"</t>
        </r>
      </text>
    </comment>
    <comment ref="C12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dividerat med antal år t.o.m. 2050</t>
        </r>
      </text>
    </comment>
    <comment ref="D12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enligt projektplan(er) dividerat med antal år insats pågår</t>
        </r>
      </text>
    </comment>
    <comment ref="E12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delat med tre
</t>
        </r>
      </text>
    </comment>
    <comment ref="H12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dividerat med antal år t.o.m. 2050</t>
        </r>
      </text>
    </comment>
    <comment ref="I12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enligt projektplan(er) dividerat med antal år insats pågår</t>
        </r>
      </text>
    </comment>
    <comment ref="J12" authorId="0" shapeId="0" xr:uid="{00000000-0006-0000-0500-00000F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delat med tre
</t>
        </r>
      </text>
    </comment>
    <comment ref="M12" authorId="0" shapeId="0" xr:uid="{00000000-0006-0000-0500-000010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dividerat med antal år t.o.m. 2050</t>
        </r>
      </text>
    </comment>
    <comment ref="N12" authorId="0" shapeId="0" xr:uid="{00000000-0006-0000-0500-000011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enligt projektplan(er) dividerat med antal år insats pågår</t>
        </r>
      </text>
    </comment>
    <comment ref="O12" authorId="0" shapeId="0" xr:uid="{00000000-0006-0000-0500-000012000000}">
      <text>
        <r>
          <rPr>
            <b/>
            <sz val="9"/>
            <color indexed="81"/>
            <rFont val="Tahoma"/>
            <family val="2"/>
          </rPr>
          <t>Köhler Klas:</t>
        </r>
        <r>
          <rPr>
            <sz val="9"/>
            <color indexed="81"/>
            <rFont val="Tahoma"/>
            <family val="2"/>
          </rPr>
          <t xml:space="preserve">
SUMMA delat med tre
</t>
        </r>
      </text>
    </comment>
  </commentList>
</comments>
</file>

<file path=xl/sharedStrings.xml><?xml version="1.0" encoding="utf-8"?>
<sst xmlns="http://schemas.openxmlformats.org/spreadsheetml/2006/main" count="472" uniqueCount="203">
  <si>
    <t>Återkommande objekt</t>
  </si>
  <si>
    <t>Inkommande</t>
  </si>
  <si>
    <t>x</t>
  </si>
  <si>
    <t>Egeninitierat</t>
  </si>
  <si>
    <t>Händelsestyrt</t>
  </si>
  <si>
    <t>Avgränsade insatser</t>
  </si>
  <si>
    <t>Antal objekt</t>
  </si>
  <si>
    <t>Typ av vattenverksamhet</t>
  </si>
  <si>
    <t>VHT</t>
  </si>
  <si>
    <t>varje år</t>
  </si>
  <si>
    <t>vart 3:e</t>
  </si>
  <si>
    <t>vart 5:e</t>
  </si>
  <si>
    <t xml:space="preserve">Egeninitierat </t>
  </si>
  <si>
    <t>Övergripande</t>
  </si>
  <si>
    <t>Anmälningsärenden</t>
  </si>
  <si>
    <t>Hantering av inkommande anmälningar enligt 11 kap § 9 a</t>
  </si>
  <si>
    <t>Hantering av inkommande anmälningar enligt 11 kap § 15</t>
  </si>
  <si>
    <t>Egeninitierad tillsyn</t>
  </si>
  <si>
    <t>Markavvattning</t>
  </si>
  <si>
    <t xml:space="preserve"> - tillståndsprövade/i register</t>
  </si>
  <si>
    <t>ingår i kategorin inkommande under Händelsestyrd tillsyn</t>
  </si>
  <si>
    <t>Dammsäkerhet</t>
  </si>
  <si>
    <t>Beslut om konsekvensklass (fas 1 och 2).</t>
  </si>
  <si>
    <t>Utreda vilka ytterligare dammar som behöver konsekvensutredas (fas 3), dvs inventering och urval</t>
  </si>
  <si>
    <t>Beslut om konsekvensklass (fas 3)</t>
  </si>
  <si>
    <t xml:space="preserve"> - klass A (ung. RIDAS 1+)</t>
  </si>
  <si>
    <t>Planera, granska årlig rapportering, analysera, tillsynsbesök, återkoppling, följa upp och rapportera</t>
  </si>
  <si>
    <t>ingår i kategorin egeninitierat</t>
  </si>
  <si>
    <t xml:space="preserve"> - klass B (ung. RIDAS 1)</t>
  </si>
  <si>
    <t xml:space="preserve"> - klass C (ung. RIDAS 2)</t>
  </si>
  <si>
    <t>Övrig vattenverksamhet</t>
  </si>
  <si>
    <t xml:space="preserve">Vattenkraftverk med tillstånd, under 10 MW (löpande tillsyn) </t>
  </si>
  <si>
    <t>Vattenkraftverk med tillstånd, över 10 MW (löpande tillsyn)</t>
  </si>
  <si>
    <t>Vattenkraftverk utan tillstånd:
Information om tillsyn på kraftverk med oklar tillståndssituation, begäran om uppgifter om vilka tillstånd som finns, genomgång av inkommet material, föreläggande om att söka tillstånd</t>
  </si>
  <si>
    <t>Andra dammar (i dammregistret)</t>
  </si>
  <si>
    <t>Andra dammar, med tillstånd (löpande tillsyn)</t>
  </si>
  <si>
    <t>Andra dammar, utan tillstånd (löpande tillsyn)</t>
  </si>
  <si>
    <t>Vattenbortledning och vattenuttag</t>
  </si>
  <si>
    <t xml:space="preserve"> - tillståndsprövade och anmälda enligt 9 a</t>
  </si>
  <si>
    <t>Särskilt behov av tillsyn vid torka i områden med jordbruksbevattning (gäller endast berörda länsstyrelser)</t>
  </si>
  <si>
    <t xml:space="preserve">Andra vattenverksamheter </t>
  </si>
  <si>
    <t>Övriga tillsynsobjekt som har tillstånd och finns i register</t>
  </si>
  <si>
    <t>Uppföljning av större vattenverksamheter som inte innebär återkommande tillsyn</t>
  </si>
  <si>
    <t>Uppföljning av anmälningar</t>
  </si>
  <si>
    <t>Uppföljning av genomförda åtgärder som anmälts enligt § 9 a</t>
  </si>
  <si>
    <t>Uppföljning av genomförda åtgärder som anmälts enligt § 15</t>
  </si>
  <si>
    <t>Händelsestyrd tillsyn</t>
  </si>
  <si>
    <t>Både tillståndsprövade/i register och övriga. Inkl klagomål, driftstörning, förfrågningar och information.</t>
  </si>
  <si>
    <t>ingår i kategorin inkommande</t>
  </si>
  <si>
    <t>Inkommande, händelsestyrt. Inkl klagomål, driftstörning, förfrågningar och information.</t>
  </si>
  <si>
    <t>ingår i kategorin egeninitierat, ovan</t>
  </si>
  <si>
    <t>Alla typer av objekt och ärenden. Inkommande, händelsestyrt. Inkl klagomål, driftstörning, förfrågningar och information.</t>
  </si>
  <si>
    <t>Tid (dagar)</t>
  </si>
  <si>
    <t>Omfattande</t>
  </si>
  <si>
    <t>Relativt omfattande</t>
  </si>
  <si>
    <t>Mindre omfattande</t>
  </si>
  <si>
    <t xml:space="preserve">Summa </t>
  </si>
  <si>
    <t>Tid enligt "projektplan"</t>
  </si>
  <si>
    <t>Förorenade områden 575* Ej prioriterade objekt</t>
  </si>
  <si>
    <t>Ej prioriterade objekt</t>
  </si>
  <si>
    <t>Summa tillsyn (per år)</t>
  </si>
  <si>
    <t>SUMMA dividerat med antal år t.o.m. 2050</t>
  </si>
  <si>
    <t>SUMMA enligt projektplan(er) dividerat med antal år insats pågår</t>
  </si>
  <si>
    <t>Årligt behov (dagar)</t>
  </si>
  <si>
    <t>Årligt behov (timmar)</t>
  </si>
  <si>
    <t>Aktivitet</t>
  </si>
  <si>
    <t>Täkter (10.10, 10.11, 10.20)</t>
  </si>
  <si>
    <t>Lantbruk (1.10, 1.11)</t>
  </si>
  <si>
    <t>Övriga branscher</t>
  </si>
  <si>
    <t>Tillägg:</t>
  </si>
  <si>
    <t>Tillsynsadministration</t>
  </si>
  <si>
    <t xml:space="preserve">IUV-objekt med beslutade BAT-slutsatser </t>
  </si>
  <si>
    <t>IUV-objekt utan beslutade BAT-slutsatser</t>
  </si>
  <si>
    <t>Summa miljöfarlig verksamhet</t>
  </si>
  <si>
    <t>Seveso 456</t>
  </si>
  <si>
    <t>Summa Sevesotillsyn</t>
  </si>
  <si>
    <t>Transport av avfall 5662</t>
  </si>
  <si>
    <t>(0,5-1 tim/ärende) x antal ärenden= antal tim</t>
  </si>
  <si>
    <t xml:space="preserve">Avfallsplaner 5663 </t>
  </si>
  <si>
    <t>Summa avfallstillsyn</t>
  </si>
  <si>
    <t>5671 Händelsestyrd tillsyn, övrigt</t>
  </si>
  <si>
    <t>5673 LAV, behov av inventering alt riktade insatser mot några kommuner</t>
  </si>
  <si>
    <t>5673 LAV Inkommande ärenden</t>
  </si>
  <si>
    <t>Summa tillsyn 567</t>
  </si>
  <si>
    <t>SUMMAtid delat med tre</t>
  </si>
  <si>
    <t>SUMMAtid per tre år</t>
  </si>
  <si>
    <t>Inkommande objekt</t>
  </si>
  <si>
    <t>Förorenade områden Prioriterade objekt</t>
  </si>
  <si>
    <t>Förorenade områden Avgränsade tillsynsinsatser</t>
  </si>
  <si>
    <t xml:space="preserve">(0,65xsumman årsavgifter för övriga branscher)/800 kr = x timmar </t>
  </si>
  <si>
    <t>antal objekt</t>
  </si>
  <si>
    <t>h/objekt</t>
  </si>
  <si>
    <t>Totalt tillsynsbehov miljöskydd miljöbalken (h)</t>
  </si>
  <si>
    <t>Annan tillsyn än miljöbalken</t>
  </si>
  <si>
    <t>Totalt tillsynsbehov annan tillsyn än miljöbalken (h)</t>
  </si>
  <si>
    <t>Tillsynsområde</t>
  </si>
  <si>
    <t>Tillsynsbehov (h)</t>
  </si>
  <si>
    <t>Totalt behov av resurs</t>
  </si>
  <si>
    <t>Kostnad tillsynsbehov</t>
  </si>
  <si>
    <t>Intäkt tillsynsavgift</t>
  </si>
  <si>
    <t>Redovisning 4 §</t>
  </si>
  <si>
    <t>Vattenverksamhet</t>
  </si>
  <si>
    <t>Vattenskyddsområde</t>
  </si>
  <si>
    <t>Summa</t>
  </si>
  <si>
    <t>Totalt tillsynsbehov vattenverksamhet (dagar)</t>
  </si>
  <si>
    <t>Förorenade områden</t>
  </si>
  <si>
    <t>Miljöskydd</t>
  </si>
  <si>
    <t>Tillsyn miljöbalken</t>
  </si>
  <si>
    <t>Totalt tillsynsbehov vattenverksamhet (timmar)</t>
  </si>
  <si>
    <t>Vattenkraftverk</t>
  </si>
  <si>
    <t>Dumpning 5666 och 5667</t>
  </si>
  <si>
    <t>5673 LAV uppföljning av tidigare insatser ovan</t>
  </si>
  <si>
    <t>Dessa uppgifter kan fås från lst EA</t>
  </si>
  <si>
    <t xml:space="preserve"> - vattenuttag utan tillstånd: utredning om tillstånd krävs</t>
  </si>
  <si>
    <t>Andra mindre vattenverksamheter utan tillstånd: utredning om tillstånd krävs</t>
  </si>
  <si>
    <t>Övergripande planering av tillsynen</t>
  </si>
  <si>
    <t>Övriga markavvattningar som inte har tillstånd</t>
  </si>
  <si>
    <t>VÄS</t>
  </si>
  <si>
    <t>Tillsyn för att förhindra allvarliga kemikalieolyckor (SEVESO)</t>
  </si>
  <si>
    <t>Tillsyn av miljöfarlig verksamhet</t>
  </si>
  <si>
    <t>Tillsyn av kemiska produkter och biotekniska organismer</t>
  </si>
  <si>
    <t>Tillsyn av övrigt miljö och hälsoskydd</t>
  </si>
  <si>
    <t>Tillsyn av dumpningsdispenser</t>
  </si>
  <si>
    <t>summa år 1</t>
  </si>
  <si>
    <t>antal tim</t>
  </si>
  <si>
    <t>antal kommuner/4 x 10 timmar per ärende= antal tim</t>
  </si>
  <si>
    <t>120 tim x antal kommuner/6</t>
  </si>
  <si>
    <t>60 tim/ärende</t>
  </si>
  <si>
    <t>antal pd</t>
  </si>
  <si>
    <t>Behov år 2</t>
  </si>
  <si>
    <t>Behov år 3</t>
  </si>
  <si>
    <t>Behov år 1</t>
  </si>
  <si>
    <t>Tillsyn av vattenskyddsområden</t>
  </si>
  <si>
    <t>Tillsyn av vattenverksamhet</t>
  </si>
  <si>
    <t>Kommentar år 2</t>
  </si>
  <si>
    <t>Tillsyn av avfall och producentansvar</t>
  </si>
  <si>
    <t>Tillsyn av förorenade områden</t>
  </si>
  <si>
    <t>+, -, = alternativt siffra</t>
  </si>
  <si>
    <t>Kommentar år 3</t>
  </si>
  <si>
    <t>Tillsynsplan år 1</t>
  </si>
  <si>
    <t>År 1</t>
  </si>
  <si>
    <t>År 2</t>
  </si>
  <si>
    <t>År 3</t>
  </si>
  <si>
    <t>Summa år 1</t>
  </si>
  <si>
    <t>Summa år 2</t>
  </si>
  <si>
    <t>Summa år 3</t>
  </si>
  <si>
    <t>huvuddelen räknas in i 555</t>
  </si>
  <si>
    <t>5651  (Köldmedierapporter)</t>
  </si>
  <si>
    <t>(1,0-1,5 tim/ärende) x antal ärenden= antal tim</t>
  </si>
  <si>
    <t>Tillsyn som inte ska redovisas enligt FAPT</t>
  </si>
  <si>
    <t>GRÖT 5664 (Län med huvudansvar)</t>
  </si>
  <si>
    <t xml:space="preserve">GRÖT 5664 (Län utan huvudansvar). </t>
  </si>
  <si>
    <t xml:space="preserve">I denna flik summeras tillsynsbehovet per tillsynsområde vid redovisning enligt FAPT. </t>
  </si>
  <si>
    <t>Här kan du sammanfatta behovet för alla tillsynsområden under de tre åren om du vill</t>
  </si>
  <si>
    <t>Utredning, GIS-analys, av vilka dammar som har tillstånd</t>
  </si>
  <si>
    <t>Verksamheter på högre kravnivå, tillståndsplikt A</t>
  </si>
  <si>
    <t>Verksamheter på högre kravnivå, tillståndsplikt B</t>
  </si>
  <si>
    <t>Verksamheter på högre kravnivå, anmälningsplikt C</t>
  </si>
  <si>
    <t>Verksamheter på högre kravnivå, ej tillstånds/anmälningspliktig</t>
  </si>
  <si>
    <t>Verksamheter på lägre kravnivå, tillståndsplikt A</t>
  </si>
  <si>
    <t>Verksamheter på lägre kravnivå, tillståndsplikt B</t>
  </si>
  <si>
    <t>Verksamheter på lägre kravnivå, anmälningsplikt C</t>
  </si>
  <si>
    <t>Verksamheter på lägre kravnivå, ej tillstånds/anmälningspliktig</t>
  </si>
  <si>
    <t xml:space="preserve">Särskilt stora objekt, i klass med Göteborgs hamn, stora tunnelprojekt eller liknande. </t>
  </si>
  <si>
    <t>Antal ärenden eller objekt</t>
  </si>
  <si>
    <t>Antal timmar per tillsynstillfälle</t>
  </si>
  <si>
    <t>Tidsintervall för återkommande tillsyn (år)</t>
  </si>
  <si>
    <t>Återkommande tillsyn (timmar)</t>
  </si>
  <si>
    <t>Avgränsade insatser (timmar)</t>
  </si>
  <si>
    <t>Inkommande (timmar)</t>
  </si>
  <si>
    <t>5161 Händelsestyrd tillsyn av vattenskyddsområden</t>
  </si>
  <si>
    <t>5161 Handläggning av inkomna klagomål och överträdelser som upptäcks eller anmäls till länsstyrelsen, samt övriga inkommande tillsynsärenden</t>
  </si>
  <si>
    <t>5161 Information och rådgivning till allmänhet och verksamhetsutövare</t>
  </si>
  <si>
    <t>5162 Planerad tillsyn av vattenskyddsområden</t>
  </si>
  <si>
    <t>5162 Planerad tillsyn av tillsynsobjekts medgivna dispenser och tillstånd med villkor</t>
  </si>
  <si>
    <t xml:space="preserve">5162 Avgränsade tillsynsinsatser </t>
  </si>
  <si>
    <t>5162 Information och rådgivning till allmänhet och verksamhetsutövare</t>
  </si>
  <si>
    <t>Summa tillsynsbehov (timmar)</t>
  </si>
  <si>
    <t>Projekt om tillsyn av vattenverksamheter</t>
  </si>
  <si>
    <t>Kommentar</t>
  </si>
  <si>
    <t>Miljöfarlig verksamhet 555, 559</t>
  </si>
  <si>
    <t>6, 9 eller 18 timmar/objekt</t>
  </si>
  <si>
    <t>9 timmar /objekt</t>
  </si>
  <si>
    <t>Anmälningsärenden, befogade klagomål, driftstörningar, förfrågningar</t>
  </si>
  <si>
    <t xml:space="preserve"> ingår i rad 8-10</t>
  </si>
  <si>
    <t>Extra tillägg som ska kommenteras</t>
  </si>
  <si>
    <t>exempel på återkommande kan vara tillsyn över särskilt stora objekt som inte ryms ovan, t ex infrastruktur, större täkter</t>
  </si>
  <si>
    <t>exempel på händelsestyrt kan vara särskilt många händelser, klagomål etc kring något objekt, utöver det normala</t>
  </si>
  <si>
    <t>exempel på avgränsad insats kan vara att genom tillsyn verka för omprövningar av verksamheter</t>
  </si>
  <si>
    <t>Kemiska produkter och biotekniska organismer (565)</t>
  </si>
  <si>
    <t>Summa kemikalietillsyn</t>
  </si>
  <si>
    <t>2 åa omräknat till timmar</t>
  </si>
  <si>
    <t>Summa tillsyn på objekt</t>
  </si>
  <si>
    <t>Länsstyrelsens andel av resursbehovet (80 % av totalt behov)</t>
  </si>
  <si>
    <t>behov av extra tid för samordning, extra administration</t>
  </si>
  <si>
    <t>40 tim/kommun där behov av uppföljning finns</t>
  </si>
  <si>
    <t>5673 LAV Årlig återkommande tillsyn, egeninitierat</t>
  </si>
  <si>
    <t>40 tim/ kommun där tillsyn bedrivs detta år</t>
  </si>
  <si>
    <t>summa år 2</t>
  </si>
  <si>
    <t>summa år 3</t>
  </si>
  <si>
    <r>
      <rPr>
        <b/>
        <sz val="11"/>
        <color theme="1"/>
        <rFont val="Calibri"/>
        <family val="2"/>
        <scheme val="minor"/>
      </rPr>
      <t>Instruktioner till denna excelfil:</t>
    </r>
    <r>
      <rPr>
        <sz val="11"/>
        <color theme="1"/>
        <rFont val="Calibri"/>
        <family val="2"/>
        <scheme val="minor"/>
      </rPr>
      <t xml:space="preserve">
I vita celler kan siffror fyllas i. 
Grå celler ska inte fyllas i. 
Gula celler innehåller beräkningar och uppdateras automatiskt. 
Gröna celler innehåller den totala summan tid och uppdateras automatiskt. 
I mallen anges i några beräkningsceller att formeln är fel på grund av division med noll. Detta felmeddelande försvinner när cellerna har fyllts i och talet noll i den aktuella nämnaren har bytts ut mot annan nämnare. I några beräkningsceller står det även #VÄRDEFEL! beroende på att vi skrivit text i en del vita rutor som ska fyllas i. Detta meddelande försvinner också när det fylls i siffror i de vita rutorna</t>
    </r>
  </si>
  <si>
    <t xml:space="preserve">Version 2023-01-11. Ska användas vid redovisning till Naturvårdsverket enligt FAPT kap 10 § 4 i februari 2023 och februari 2024. </t>
  </si>
  <si>
    <t xml:space="preserve">Bifoga underliggande flikar för att redovisa skälen för bedömningarna i behovsutredningen. OBS Naturdelen har uppdaterats under 2022 och därefter justerats under 2023. Naturdelen återfinns numera i en egen excelfil som också ska redovisas till Naturvårdsverket.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</si>
</sst>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4" tint="0.39997558519241921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dotted">
        <color theme="4"/>
      </bottom>
      <diagonal/>
    </border>
    <border>
      <left style="thick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dotted">
        <color theme="4"/>
      </right>
      <top/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ck">
        <color theme="4"/>
      </left>
      <right style="thin">
        <color theme="4"/>
      </right>
      <top style="dotted">
        <color theme="4"/>
      </top>
      <bottom style="dotted">
        <color theme="4"/>
      </bottom>
      <diagonal/>
    </border>
    <border>
      <left style="thin">
        <color theme="4"/>
      </left>
      <right style="thin">
        <color theme="4"/>
      </right>
      <top style="dotted">
        <color theme="4"/>
      </top>
      <bottom style="dotted">
        <color theme="4"/>
      </bottom>
      <diagonal/>
    </border>
    <border>
      <left style="thin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theme="4"/>
      </left>
      <right style="medium">
        <color theme="4"/>
      </right>
      <top style="dotted">
        <color theme="4"/>
      </top>
      <bottom style="dotted">
        <color theme="4"/>
      </bottom>
      <diagonal/>
    </border>
    <border>
      <left style="thick">
        <color theme="4"/>
      </left>
      <right/>
      <top/>
      <bottom/>
      <diagonal/>
    </border>
    <border>
      <left style="thick">
        <color theme="4"/>
      </left>
      <right style="thin">
        <color theme="4"/>
      </right>
      <top/>
      <bottom style="dotted">
        <color theme="4"/>
      </bottom>
      <diagonal/>
    </border>
    <border>
      <left/>
      <right style="thin">
        <color theme="4"/>
      </right>
      <top/>
      <bottom style="dotted">
        <color theme="4"/>
      </bottom>
      <diagonal/>
    </border>
    <border>
      <left style="thin">
        <color theme="4"/>
      </left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 style="thin">
        <color theme="4"/>
      </right>
      <top/>
      <bottom style="dotted">
        <color theme="4"/>
      </bottom>
      <diagonal/>
    </border>
    <border>
      <left style="thin">
        <color theme="4"/>
      </left>
      <right style="medium">
        <color theme="4"/>
      </right>
      <top/>
      <bottom style="dotted">
        <color theme="4"/>
      </bottom>
      <diagonal/>
    </border>
    <border>
      <left style="thin">
        <color theme="4"/>
      </left>
      <right style="thin">
        <color theme="4"/>
      </right>
      <top style="dotted">
        <color theme="4"/>
      </top>
      <bottom/>
      <diagonal/>
    </border>
    <border>
      <left style="thin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thin">
        <color theme="4"/>
      </right>
      <top/>
      <bottom/>
      <diagonal/>
    </border>
    <border>
      <left/>
      <right/>
      <top/>
      <bottom style="dotted">
        <color theme="4"/>
      </bottom>
      <diagonal/>
    </border>
    <border>
      <left style="thin">
        <color theme="4"/>
      </left>
      <right/>
      <top/>
      <bottom style="dotted">
        <color theme="4"/>
      </bottom>
      <diagonal/>
    </border>
    <border>
      <left/>
      <right style="thin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thin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thin">
        <color theme="4"/>
      </right>
      <top style="dotted">
        <color theme="4"/>
      </top>
      <bottom/>
      <diagonal/>
    </border>
    <border>
      <left style="thick">
        <color theme="4"/>
      </left>
      <right style="thin">
        <color theme="4"/>
      </right>
      <top style="dotted">
        <color theme="4"/>
      </top>
      <bottom/>
      <diagonal/>
    </border>
    <border>
      <left style="thin">
        <color theme="4"/>
      </left>
      <right/>
      <top style="dotted">
        <color theme="4"/>
      </top>
      <bottom/>
      <diagonal/>
    </border>
    <border>
      <left style="thin">
        <color theme="4"/>
      </left>
      <right style="medium">
        <color theme="4"/>
      </right>
      <top style="dotted">
        <color theme="4"/>
      </top>
      <bottom/>
      <diagonal/>
    </border>
    <border>
      <left style="thin">
        <color theme="4"/>
      </left>
      <right/>
      <top style="dotted">
        <color theme="4"/>
      </top>
      <bottom style="dotted">
        <color theme="4"/>
      </bottom>
      <diagonal/>
    </border>
    <border>
      <left style="thick">
        <color theme="4"/>
      </left>
      <right/>
      <top/>
      <bottom style="dotted">
        <color theme="4"/>
      </bottom>
      <diagonal/>
    </border>
    <border>
      <left/>
      <right style="dotted">
        <color theme="4"/>
      </right>
      <top/>
      <bottom style="dotted">
        <color theme="4"/>
      </bottom>
      <diagonal/>
    </border>
    <border>
      <left style="dashed">
        <color theme="4"/>
      </left>
      <right style="dashed">
        <color theme="4"/>
      </right>
      <top style="thick">
        <color theme="4"/>
      </top>
      <bottom style="dashed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theme="4"/>
      </left>
      <right/>
      <top style="dashed">
        <color theme="4"/>
      </top>
      <bottom style="dashed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/>
      <diagonal/>
    </border>
    <border>
      <left style="dashed">
        <color theme="4"/>
      </left>
      <right/>
      <top style="thick">
        <color theme="4"/>
      </top>
      <bottom style="dashed">
        <color theme="4"/>
      </bottom>
      <diagonal/>
    </border>
    <border>
      <left/>
      <right style="dashed">
        <color theme="4"/>
      </right>
      <top style="thick">
        <color theme="4"/>
      </top>
      <bottom style="dashed">
        <color theme="4"/>
      </bottom>
      <diagonal/>
    </border>
    <border>
      <left style="medium">
        <color theme="4"/>
      </left>
      <right style="medium">
        <color theme="4"/>
      </right>
      <top/>
      <bottom style="dotted">
        <color theme="4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dotted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ck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dotted">
        <color theme="4"/>
      </top>
      <bottom style="medium">
        <color theme="4"/>
      </bottom>
      <diagonal/>
    </border>
    <border>
      <left/>
      <right style="medium">
        <color theme="4"/>
      </right>
      <top style="dotted">
        <color theme="4"/>
      </top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/>
      <top/>
      <bottom/>
      <diagonal/>
    </border>
    <border>
      <left style="medium">
        <color theme="4"/>
      </left>
      <right style="thin">
        <color theme="4"/>
      </right>
      <top style="dashed">
        <color theme="4"/>
      </top>
      <bottom style="medium">
        <color theme="4"/>
      </bottom>
      <diagonal/>
    </border>
    <border>
      <left style="medium">
        <color theme="4"/>
      </left>
      <right/>
      <top/>
      <bottom style="dashed">
        <color theme="4"/>
      </bottom>
      <diagonal/>
    </border>
    <border>
      <left style="thin">
        <color theme="4"/>
      </left>
      <right style="thin">
        <color theme="4"/>
      </right>
      <top style="dotted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dotted">
        <color theme="4"/>
      </top>
      <bottom style="thin">
        <color theme="4"/>
      </bottom>
      <diagonal/>
    </border>
    <border>
      <left/>
      <right style="dotted">
        <color theme="4"/>
      </right>
      <top style="dotted">
        <color theme="4"/>
      </top>
      <bottom style="thin">
        <color theme="4"/>
      </bottom>
      <diagonal/>
    </border>
    <border>
      <left style="dotted">
        <color theme="4"/>
      </left>
      <right style="thin">
        <color theme="4"/>
      </right>
      <top style="dotted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dotted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 style="dotted">
        <color theme="4"/>
      </top>
      <bottom style="thin">
        <color theme="4"/>
      </bottom>
      <diagonal/>
    </border>
    <border>
      <left/>
      <right style="thin">
        <color theme="4"/>
      </right>
      <top style="dotted">
        <color theme="4"/>
      </top>
      <bottom style="thin">
        <color theme="4"/>
      </bottom>
      <diagonal/>
    </border>
    <border>
      <left style="thin">
        <color theme="4"/>
      </left>
      <right style="dotted">
        <color theme="4"/>
      </right>
      <top style="dotted">
        <color theme="4"/>
      </top>
      <bottom style="thin">
        <color theme="4"/>
      </bottom>
      <diagonal/>
    </border>
    <border>
      <left style="dotted">
        <color theme="4"/>
      </left>
      <right/>
      <top/>
      <bottom style="dotted">
        <color theme="4"/>
      </bottom>
      <diagonal/>
    </border>
    <border>
      <left style="dotted">
        <color theme="4"/>
      </left>
      <right style="thin">
        <color theme="4"/>
      </right>
      <top style="dotted">
        <color theme="4"/>
      </top>
      <bottom style="medium">
        <color theme="4"/>
      </bottom>
      <diagonal/>
    </border>
    <border>
      <left style="dotted">
        <color theme="4"/>
      </left>
      <right/>
      <top style="dotted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theme="4"/>
      </top>
      <bottom style="dashed">
        <color theme="4"/>
      </bottom>
      <diagonal/>
    </border>
    <border>
      <left/>
      <right style="dashed">
        <color theme="4"/>
      </right>
      <top style="dashed">
        <color theme="4"/>
      </top>
      <bottom style="dashed">
        <color theme="4"/>
      </bottom>
      <diagonal/>
    </border>
    <border>
      <left/>
      <right/>
      <top style="thick">
        <color theme="4"/>
      </top>
      <bottom style="dashed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dotted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dotted">
        <color theme="4"/>
      </top>
      <bottom style="medium">
        <color theme="4"/>
      </bottom>
      <diagonal/>
    </border>
    <border>
      <left style="thin">
        <color theme="4"/>
      </left>
      <right/>
      <top style="dotted">
        <color theme="4"/>
      </top>
      <bottom style="medium">
        <color theme="4"/>
      </bottom>
      <diagonal/>
    </border>
    <border>
      <left style="thick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dotted">
        <color theme="4"/>
      </right>
      <top/>
      <bottom style="medium">
        <color theme="4"/>
      </bottom>
      <diagonal/>
    </border>
    <border>
      <left style="dotted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 style="dotted">
        <color theme="4"/>
      </top>
      <bottom style="dotted">
        <color theme="4"/>
      </bottom>
      <diagonal/>
    </border>
    <border>
      <left/>
      <right style="thin">
        <color theme="4"/>
      </right>
      <top style="dotted">
        <color theme="4"/>
      </top>
      <bottom/>
      <diagonal/>
    </border>
    <border>
      <left/>
      <right/>
      <top style="dotted">
        <color theme="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theme="4"/>
      </left>
      <right style="dashed">
        <color theme="4"/>
      </right>
      <top style="dashed">
        <color theme="4"/>
      </top>
      <bottom style="dotted">
        <color theme="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0" fillId="2" borderId="0" xfId="0" applyFill="1"/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9" fillId="2" borderId="0" xfId="0" applyFont="1" applyFill="1"/>
    <xf numFmtId="0" fontId="0" fillId="2" borderId="0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13" fillId="10" borderId="2" xfId="0" applyFont="1" applyFill="1" applyBorder="1"/>
    <xf numFmtId="0" fontId="13" fillId="10" borderId="7" xfId="0" applyFont="1" applyFill="1" applyBorder="1" applyAlignment="1">
      <alignment horizontal="left"/>
    </xf>
    <xf numFmtId="0" fontId="7" fillId="10" borderId="0" xfId="0" applyFont="1" applyFill="1" applyBorder="1"/>
    <xf numFmtId="0" fontId="7" fillId="10" borderId="0" xfId="0" applyFont="1" applyFill="1" applyBorder="1" applyAlignment="1">
      <alignment horizontal="center" wrapText="1"/>
    </xf>
    <xf numFmtId="0" fontId="3" fillId="10" borderId="0" xfId="0" applyFont="1" applyFill="1" applyBorder="1"/>
    <xf numFmtId="0" fontId="13" fillId="10" borderId="12" xfId="0" applyFont="1" applyFill="1" applyBorder="1"/>
    <xf numFmtId="0" fontId="13" fillId="10" borderId="0" xfId="0" applyFont="1" applyFill="1" applyBorder="1" applyAlignment="1">
      <alignment horizontal="left"/>
    </xf>
    <xf numFmtId="0" fontId="5" fillId="11" borderId="14" xfId="0" applyFont="1" applyFill="1" applyBorder="1" applyAlignment="1">
      <alignment horizontal="left" vertical="top" wrapText="1"/>
    </xf>
    <xf numFmtId="0" fontId="5" fillId="11" borderId="14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vertical="top"/>
    </xf>
    <xf numFmtId="0" fontId="12" fillId="6" borderId="4" xfId="0" applyFont="1" applyFill="1" applyBorder="1" applyAlignment="1">
      <alignment horizontal="left" vertical="top"/>
    </xf>
    <xf numFmtId="0" fontId="12" fillId="6" borderId="3" xfId="0" applyFont="1" applyFill="1" applyBorder="1" applyAlignment="1">
      <alignment vertical="top"/>
    </xf>
    <xf numFmtId="0" fontId="5" fillId="6" borderId="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top"/>
    </xf>
    <xf numFmtId="0" fontId="12" fillId="6" borderId="0" xfId="0" applyFont="1" applyFill="1" applyBorder="1" applyAlignment="1">
      <alignment vertical="top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5" fillId="11" borderId="21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left" vertical="top" wrapText="1"/>
    </xf>
    <xf numFmtId="0" fontId="5" fillId="11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vertical="top"/>
    </xf>
    <xf numFmtId="0" fontId="0" fillId="8" borderId="4" xfId="0" applyFill="1" applyBorder="1" applyAlignment="1">
      <alignment vertical="top"/>
    </xf>
    <xf numFmtId="0" fontId="0" fillId="8" borderId="3" xfId="0" applyFill="1" applyBorder="1" applyAlignment="1">
      <alignment vertical="top"/>
    </xf>
    <xf numFmtId="0" fontId="0" fillId="8" borderId="3" xfId="0" applyFill="1" applyBorder="1"/>
    <xf numFmtId="0" fontId="0" fillId="8" borderId="7" xfId="0" applyFill="1" applyBorder="1"/>
    <xf numFmtId="0" fontId="0" fillId="8" borderId="4" xfId="0" applyFill="1" applyBorder="1"/>
    <xf numFmtId="0" fontId="5" fillId="8" borderId="3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vertical="top"/>
    </xf>
    <xf numFmtId="0" fontId="12" fillId="12" borderId="2" xfId="0" applyFont="1" applyFill="1" applyBorder="1" applyAlignment="1">
      <alignment vertical="top"/>
    </xf>
    <xf numFmtId="0" fontId="12" fillId="12" borderId="3" xfId="0" applyFont="1" applyFill="1" applyBorder="1" applyAlignment="1">
      <alignment vertical="top"/>
    </xf>
    <xf numFmtId="0" fontId="5" fillId="12" borderId="4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top" wrapText="1"/>
    </xf>
    <xf numFmtId="0" fontId="5" fillId="11" borderId="1" xfId="0" applyFont="1" applyFill="1" applyBorder="1"/>
    <xf numFmtId="0" fontId="5" fillId="11" borderId="16" xfId="0" applyFont="1" applyFill="1" applyBorder="1" applyAlignment="1">
      <alignment horizontal="center" vertical="top"/>
    </xf>
    <xf numFmtId="0" fontId="5" fillId="11" borderId="17" xfId="0" applyFont="1" applyFill="1" applyBorder="1"/>
    <xf numFmtId="0" fontId="5" fillId="11" borderId="9" xfId="0" applyFont="1" applyFill="1" applyBorder="1" applyAlignment="1">
      <alignment horizontal="left" vertical="top" wrapText="1"/>
    </xf>
    <xf numFmtId="0" fontId="5" fillId="11" borderId="23" xfId="0" applyFont="1" applyFill="1" applyBorder="1"/>
    <xf numFmtId="0" fontId="5" fillId="11" borderId="24" xfId="0" applyFont="1" applyFill="1" applyBorder="1" applyAlignment="1">
      <alignment horizontal="center" vertical="top"/>
    </xf>
    <xf numFmtId="0" fontId="5" fillId="11" borderId="9" xfId="0" applyFont="1" applyFill="1" applyBorder="1"/>
    <xf numFmtId="0" fontId="5" fillId="11" borderId="11" xfId="0" applyFont="1" applyFill="1" applyBorder="1"/>
    <xf numFmtId="0" fontId="5" fillId="11" borderId="20" xfId="0" applyFont="1" applyFill="1" applyBorder="1" applyAlignment="1">
      <alignment horizontal="center" vertical="top"/>
    </xf>
    <xf numFmtId="0" fontId="5" fillId="11" borderId="6" xfId="0" applyFont="1" applyFill="1" applyBorder="1"/>
    <xf numFmtId="0" fontId="5" fillId="2" borderId="18" xfId="0" applyFont="1" applyFill="1" applyBorder="1" applyAlignment="1">
      <alignment horizontal="center" vertical="center" wrapText="1"/>
    </xf>
    <xf numFmtId="0" fontId="5" fillId="11" borderId="18" xfId="0" applyFont="1" applyFill="1" applyBorder="1"/>
    <xf numFmtId="0" fontId="5" fillId="11" borderId="25" xfId="0" applyFont="1" applyFill="1" applyBorder="1" applyAlignment="1">
      <alignment horizontal="center" vertical="top"/>
    </xf>
    <xf numFmtId="0" fontId="5" fillId="11" borderId="3" xfId="0" applyFont="1" applyFill="1" applyBorder="1"/>
    <xf numFmtId="0" fontId="5" fillId="11" borderId="18" xfId="0" applyFont="1" applyFill="1" applyBorder="1" applyAlignment="1">
      <alignment horizontal="left" vertical="top" wrapText="1"/>
    </xf>
    <xf numFmtId="0" fontId="5" fillId="11" borderId="25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vertical="top"/>
    </xf>
    <xf numFmtId="0" fontId="11" fillId="10" borderId="0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0" fillId="11" borderId="7" xfId="0" applyFill="1" applyBorder="1"/>
    <xf numFmtId="0" fontId="7" fillId="2" borderId="3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11" borderId="33" xfId="0" applyFont="1" applyFill="1" applyBorder="1" applyAlignment="1">
      <alignment horizontal="center" vertical="center"/>
    </xf>
    <xf numFmtId="0" fontId="0" fillId="2" borderId="34" xfId="0" applyFill="1" applyBorder="1"/>
    <xf numFmtId="0" fontId="6" fillId="3" borderId="33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5" fillId="11" borderId="3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vertical="top"/>
    </xf>
    <xf numFmtId="0" fontId="0" fillId="6" borderId="33" xfId="0" applyFill="1" applyBorder="1"/>
    <xf numFmtId="0" fontId="0" fillId="11" borderId="33" xfId="0" applyFill="1" applyBorder="1"/>
    <xf numFmtId="0" fontId="0" fillId="11" borderId="33" xfId="0" applyFont="1" applyFill="1" applyBorder="1" applyAlignment="1">
      <alignment horizontal="left" vertical="top" wrapText="1"/>
    </xf>
    <xf numFmtId="0" fontId="1" fillId="11" borderId="33" xfId="0" applyFont="1" applyFill="1" applyBorder="1" applyAlignment="1">
      <alignment horizontal="center" vertical="center"/>
    </xf>
    <xf numFmtId="0" fontId="10" fillId="11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vertical="top"/>
    </xf>
    <xf numFmtId="0" fontId="11" fillId="11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vertical="top"/>
    </xf>
    <xf numFmtId="0" fontId="2" fillId="3" borderId="33" xfId="0" applyFont="1" applyFill="1" applyBorder="1"/>
    <xf numFmtId="0" fontId="12" fillId="6" borderId="33" xfId="0" applyFont="1" applyFill="1" applyBorder="1" applyAlignment="1">
      <alignment horizontal="left" vertical="top"/>
    </xf>
    <xf numFmtId="0" fontId="0" fillId="11" borderId="0" xfId="0" applyFill="1"/>
    <xf numFmtId="0" fontId="0" fillId="13" borderId="33" xfId="0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left" vertical="top" wrapText="1"/>
    </xf>
    <xf numFmtId="0" fontId="0" fillId="11" borderId="33" xfId="0" applyFill="1" applyBorder="1" applyAlignment="1">
      <alignment vertical="top"/>
    </xf>
    <xf numFmtId="0" fontId="0" fillId="11" borderId="33" xfId="0" applyFont="1" applyFill="1" applyBorder="1" applyAlignment="1">
      <alignment horizontal="left" vertical="center" wrapText="1"/>
    </xf>
    <xf numFmtId="1" fontId="0" fillId="2" borderId="33" xfId="0" applyNumberFormat="1" applyFont="1" applyFill="1" applyBorder="1" applyAlignment="1">
      <alignment horizontal="left" vertical="top" wrapText="1"/>
    </xf>
    <xf numFmtId="0" fontId="2" fillId="11" borderId="33" xfId="0" applyFont="1" applyFill="1" applyBorder="1" applyAlignment="1">
      <alignment horizontal="left" vertical="center" wrapText="1"/>
    </xf>
    <xf numFmtId="0" fontId="9" fillId="11" borderId="33" xfId="0" applyFont="1" applyFill="1" applyBorder="1" applyAlignment="1">
      <alignment vertical="top"/>
    </xf>
    <xf numFmtId="1" fontId="9" fillId="2" borderId="33" xfId="0" applyNumberFormat="1" applyFont="1" applyFill="1" applyBorder="1" applyAlignment="1">
      <alignment vertical="top"/>
    </xf>
    <xf numFmtId="1" fontId="0" fillId="11" borderId="33" xfId="0" applyNumberFormat="1" applyFont="1" applyFill="1" applyBorder="1" applyAlignment="1">
      <alignment horizontal="left" vertical="top" wrapText="1"/>
    </xf>
    <xf numFmtId="1" fontId="9" fillId="11" borderId="33" xfId="0" applyNumberFormat="1" applyFont="1" applyFill="1" applyBorder="1" applyAlignment="1">
      <alignment horizontal="left" vertical="top"/>
    </xf>
    <xf numFmtId="0" fontId="9" fillId="11" borderId="33" xfId="0" applyFont="1" applyFill="1" applyBorder="1" applyAlignment="1">
      <alignment horizontal="left" vertical="center" wrapText="1"/>
    </xf>
    <xf numFmtId="1" fontId="6" fillId="3" borderId="33" xfId="0" applyNumberFormat="1" applyFont="1" applyFill="1" applyBorder="1" applyAlignment="1">
      <alignment vertical="top"/>
    </xf>
    <xf numFmtId="1" fontId="0" fillId="3" borderId="33" xfId="0" applyNumberFormat="1" applyFill="1" applyBorder="1"/>
    <xf numFmtId="0" fontId="9" fillId="11" borderId="33" xfId="0" applyFont="1" applyFill="1" applyBorder="1" applyAlignment="1">
      <alignment horizontal="left" vertical="top"/>
    </xf>
    <xf numFmtId="1" fontId="5" fillId="11" borderId="33" xfId="0" applyNumberFormat="1" applyFont="1" applyFill="1" applyBorder="1" applyAlignment="1">
      <alignment horizontal="center" vertical="center"/>
    </xf>
    <xf numFmtId="1" fontId="5" fillId="2" borderId="33" xfId="0" applyNumberFormat="1" applyFont="1" applyFill="1" applyBorder="1" applyAlignment="1">
      <alignment horizontal="center" vertical="center" wrapText="1"/>
    </xf>
    <xf numFmtId="0" fontId="0" fillId="11" borderId="33" xfId="0" applyFont="1" applyFill="1" applyBorder="1"/>
    <xf numFmtId="1" fontId="5" fillId="2" borderId="33" xfId="0" applyNumberFormat="1" applyFont="1" applyFill="1" applyBorder="1" applyAlignment="1">
      <alignment horizontal="center" vertical="center"/>
    </xf>
    <xf numFmtId="0" fontId="2" fillId="11" borderId="33" xfId="0" applyFont="1" applyFill="1" applyBorder="1"/>
    <xf numFmtId="0" fontId="6" fillId="13" borderId="33" xfId="0" applyFont="1" applyFill="1" applyBorder="1" applyAlignment="1">
      <alignment vertical="top"/>
    </xf>
    <xf numFmtId="0" fontId="6" fillId="11" borderId="33" xfId="0" applyFont="1" applyFill="1" applyBorder="1" applyAlignment="1">
      <alignment vertical="top"/>
    </xf>
    <xf numFmtId="1" fontId="0" fillId="2" borderId="33" xfId="0" applyNumberFormat="1" applyFill="1" applyBorder="1" applyAlignment="1">
      <alignment vertical="top"/>
    </xf>
    <xf numFmtId="1" fontId="0" fillId="11" borderId="33" xfId="0" applyNumberFormat="1" applyFill="1" applyBorder="1" applyAlignment="1">
      <alignment vertical="top"/>
    </xf>
    <xf numFmtId="0" fontId="2" fillId="11" borderId="33" xfId="0" applyFont="1" applyFill="1" applyBorder="1" applyAlignment="1">
      <alignment vertical="top"/>
    </xf>
    <xf numFmtId="1" fontId="5" fillId="3" borderId="33" xfId="0" applyNumberFormat="1" applyFont="1" applyFill="1" applyBorder="1" applyAlignment="1">
      <alignment horizontal="center" vertical="center"/>
    </xf>
    <xf numFmtId="1" fontId="0" fillId="11" borderId="33" xfId="0" applyNumberFormat="1" applyFill="1" applyBorder="1"/>
    <xf numFmtId="1" fontId="5" fillId="6" borderId="33" xfId="0" applyNumberFormat="1" applyFont="1" applyFill="1" applyBorder="1" applyAlignment="1">
      <alignment horizontal="center" vertical="center"/>
    </xf>
    <xf numFmtId="1" fontId="0" fillId="6" borderId="33" xfId="0" applyNumberFormat="1" applyFill="1" applyBorder="1"/>
    <xf numFmtId="0" fontId="0" fillId="11" borderId="33" xfId="0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3" fillId="11" borderId="2" xfId="0" applyFont="1" applyFill="1" applyBorder="1"/>
    <xf numFmtId="0" fontId="3" fillId="11" borderId="0" xfId="0" applyFont="1" applyFill="1" applyBorder="1"/>
    <xf numFmtId="0" fontId="7" fillId="11" borderId="3" xfId="0" applyFont="1" applyFill="1" applyBorder="1"/>
    <xf numFmtId="0" fontId="7" fillId="11" borderId="4" xfId="0" applyFont="1" applyFill="1" applyBorder="1" applyAlignment="1">
      <alignment horizontal="center" wrapText="1"/>
    </xf>
    <xf numFmtId="0" fontId="3" fillId="11" borderId="5" xfId="0" applyFont="1" applyFill="1" applyBorder="1"/>
    <xf numFmtId="0" fontId="3" fillId="11" borderId="4" xfId="0" applyFont="1" applyFill="1" applyBorder="1"/>
    <xf numFmtId="0" fontId="3" fillId="11" borderId="6" xfId="0" applyFont="1" applyFill="1" applyBorder="1"/>
    <xf numFmtId="0" fontId="5" fillId="11" borderId="8" xfId="0" applyFont="1" applyFill="1" applyBorder="1" applyAlignment="1">
      <alignment horizontal="left" vertical="top" wrapText="1"/>
    </xf>
    <xf numFmtId="0" fontId="5" fillId="11" borderId="13" xfId="0" applyFont="1" applyFill="1" applyBorder="1" applyAlignment="1">
      <alignment horizontal="left" vertical="top" wrapText="1"/>
    </xf>
    <xf numFmtId="0" fontId="5" fillId="11" borderId="2" xfId="0" applyFont="1" applyFill="1" applyBorder="1" applyAlignment="1">
      <alignment horizontal="left" vertical="top" wrapText="1"/>
    </xf>
    <xf numFmtId="0" fontId="5" fillId="11" borderId="12" xfId="0" applyFont="1" applyFill="1" applyBorder="1" applyAlignment="1">
      <alignment horizontal="left" vertical="top" wrapText="1"/>
    </xf>
    <xf numFmtId="0" fontId="11" fillId="11" borderId="8" xfId="0" applyFont="1" applyFill="1" applyBorder="1" applyAlignment="1">
      <alignment horizontal="left" vertical="top" wrapText="1"/>
    </xf>
    <xf numFmtId="0" fontId="11" fillId="11" borderId="2" xfId="0" applyFont="1" applyFill="1" applyBorder="1" applyAlignment="1">
      <alignment horizontal="left" vertical="top" wrapText="1"/>
    </xf>
    <xf numFmtId="0" fontId="5" fillId="11" borderId="2" xfId="0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left" vertical="center" wrapText="1"/>
    </xf>
    <xf numFmtId="0" fontId="5" fillId="11" borderId="26" xfId="0" applyFont="1" applyFill="1" applyBorder="1" applyAlignment="1">
      <alignment horizontal="left" vertical="top" wrapText="1"/>
    </xf>
    <xf numFmtId="0" fontId="11" fillId="11" borderId="26" xfId="0" applyFont="1" applyFill="1" applyBorder="1" applyAlignment="1">
      <alignment horizontal="left" vertical="top" wrapText="1"/>
    </xf>
    <xf numFmtId="0" fontId="5" fillId="11" borderId="30" xfId="0" applyFont="1" applyFill="1" applyBorder="1" applyAlignment="1">
      <alignment horizontal="left" vertical="top" wrapText="1"/>
    </xf>
    <xf numFmtId="0" fontId="5" fillId="11" borderId="31" xfId="0" applyFont="1" applyFill="1" applyBorder="1" applyAlignment="1">
      <alignment horizontal="center" vertical="center" wrapText="1"/>
    </xf>
    <xf numFmtId="0" fontId="0" fillId="11" borderId="33" xfId="0" applyFont="1" applyFill="1" applyBorder="1" applyAlignment="1">
      <alignment horizontal="center" vertical="center" wrapText="1"/>
    </xf>
    <xf numFmtId="0" fontId="0" fillId="4" borderId="0" xfId="0" applyFill="1"/>
    <xf numFmtId="0" fontId="0" fillId="13" borderId="33" xfId="0" applyFill="1" applyBorder="1" applyAlignment="1">
      <alignment vertical="top"/>
    </xf>
    <xf numFmtId="0" fontId="3" fillId="15" borderId="32" xfId="0" applyFont="1" applyFill="1" applyBorder="1"/>
    <xf numFmtId="0" fontId="7" fillId="15" borderId="32" xfId="0" applyFont="1" applyFill="1" applyBorder="1"/>
    <xf numFmtId="0" fontId="0" fillId="15" borderId="32" xfId="0" applyFill="1" applyBorder="1"/>
    <xf numFmtId="0" fontId="3" fillId="15" borderId="33" xfId="0" applyFont="1" applyFill="1" applyBorder="1"/>
    <xf numFmtId="0" fontId="7" fillId="15" borderId="33" xfId="0" applyFont="1" applyFill="1" applyBorder="1"/>
    <xf numFmtId="0" fontId="3" fillId="11" borderId="3" xfId="0" applyFont="1" applyFill="1" applyBorder="1"/>
    <xf numFmtId="0" fontId="5" fillId="11" borderId="39" xfId="0" applyFont="1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 vertical="center"/>
    </xf>
    <xf numFmtId="0" fontId="7" fillId="11" borderId="43" xfId="0" applyFont="1" applyFill="1" applyBorder="1"/>
    <xf numFmtId="0" fontId="3" fillId="11" borderId="44" xfId="0" applyFont="1" applyFill="1" applyBorder="1"/>
    <xf numFmtId="0" fontId="3" fillId="11" borderId="45" xfId="0" applyFont="1" applyFill="1" applyBorder="1"/>
    <xf numFmtId="0" fontId="7" fillId="11" borderId="47" xfId="0" applyFont="1" applyFill="1" applyBorder="1"/>
    <xf numFmtId="0" fontId="3" fillId="11" borderId="43" xfId="0" applyFont="1" applyFill="1" applyBorder="1" applyAlignment="1"/>
    <xf numFmtId="0" fontId="3" fillId="11" borderId="43" xfId="0" applyFont="1" applyFill="1" applyBorder="1"/>
    <xf numFmtId="0" fontId="0" fillId="2" borderId="42" xfId="0" applyFill="1" applyBorder="1"/>
    <xf numFmtId="0" fontId="5" fillId="11" borderId="49" xfId="0" applyFont="1" applyFill="1" applyBorder="1" applyAlignment="1">
      <alignment horizontal="center" vertical="center"/>
    </xf>
    <xf numFmtId="0" fontId="5" fillId="12" borderId="40" xfId="0" applyFont="1" applyFill="1" applyBorder="1" applyAlignment="1">
      <alignment horizontal="center" vertical="center"/>
    </xf>
    <xf numFmtId="0" fontId="5" fillId="11" borderId="28" xfId="0" applyFont="1" applyFill="1" applyBorder="1"/>
    <xf numFmtId="0" fontId="5" fillId="11" borderId="5" xfId="0" applyFont="1" applyFill="1" applyBorder="1" applyAlignment="1">
      <alignment horizontal="center" vertical="center" wrapText="1"/>
    </xf>
    <xf numFmtId="0" fontId="5" fillId="11" borderId="41" xfId="0" applyFont="1" applyFill="1" applyBorder="1" applyAlignment="1">
      <alignment horizontal="center" vertical="center"/>
    </xf>
    <xf numFmtId="0" fontId="5" fillId="11" borderId="52" xfId="0" applyFont="1" applyFill="1" applyBorder="1" applyAlignment="1">
      <alignment horizontal="center" vertical="center"/>
    </xf>
    <xf numFmtId="0" fontId="5" fillId="11" borderId="51" xfId="0" applyFont="1" applyFill="1" applyBorder="1" applyAlignment="1">
      <alignment horizontal="center" vertical="center"/>
    </xf>
    <xf numFmtId="0" fontId="5" fillId="11" borderId="50" xfId="0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/>
    </xf>
    <xf numFmtId="0" fontId="6" fillId="13" borderId="54" xfId="0" applyFont="1" applyFill="1" applyBorder="1" applyAlignment="1">
      <alignment vertical="top"/>
    </xf>
    <xf numFmtId="0" fontId="5" fillId="11" borderId="1" xfId="0" applyFont="1" applyFill="1" applyBorder="1" applyAlignment="1">
      <alignment horizontal="center" vertical="center" wrapText="1"/>
    </xf>
    <xf numFmtId="0" fontId="5" fillId="11" borderId="53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vertical="top"/>
    </xf>
    <xf numFmtId="0" fontId="5" fillId="2" borderId="56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/>
    </xf>
    <xf numFmtId="0" fontId="5" fillId="11" borderId="58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/>
    </xf>
    <xf numFmtId="0" fontId="5" fillId="11" borderId="56" xfId="0" applyFont="1" applyFill="1" applyBorder="1" applyAlignment="1">
      <alignment horizontal="center" vertical="center" wrapText="1"/>
    </xf>
    <xf numFmtId="0" fontId="5" fillId="11" borderId="57" xfId="0" applyFont="1" applyFill="1" applyBorder="1" applyAlignment="1">
      <alignment horizontal="center" vertical="center"/>
    </xf>
    <xf numFmtId="0" fontId="5" fillId="11" borderId="60" xfId="0" applyFont="1" applyFill="1" applyBorder="1" applyAlignment="1">
      <alignment horizontal="center" vertical="center"/>
    </xf>
    <xf numFmtId="0" fontId="5" fillId="11" borderId="61" xfId="0" applyFont="1" applyFill="1" applyBorder="1" applyAlignment="1">
      <alignment horizontal="left" vertical="top" wrapText="1"/>
    </xf>
    <xf numFmtId="0" fontId="5" fillId="11" borderId="62" xfId="0" applyFont="1" applyFill="1" applyBorder="1" applyAlignment="1">
      <alignment horizontal="left" vertical="top" wrapText="1"/>
    </xf>
    <xf numFmtId="0" fontId="5" fillId="11" borderId="63" xfId="0" applyFont="1" applyFill="1" applyBorder="1" applyAlignment="1">
      <alignment horizontal="center" vertical="center"/>
    </xf>
    <xf numFmtId="0" fontId="5" fillId="11" borderId="64" xfId="0" applyFont="1" applyFill="1" applyBorder="1" applyAlignment="1">
      <alignment horizontal="center" vertical="center"/>
    </xf>
    <xf numFmtId="0" fontId="5" fillId="11" borderId="66" xfId="0" applyFont="1" applyFill="1" applyBorder="1" applyAlignment="1">
      <alignment horizontal="center" vertical="center"/>
    </xf>
    <xf numFmtId="0" fontId="5" fillId="11" borderId="6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top" wrapText="1"/>
    </xf>
    <xf numFmtId="0" fontId="5" fillId="11" borderId="5" xfId="0" applyFont="1" applyFill="1" applyBorder="1" applyAlignment="1">
      <alignment horizontal="center" vertical="top" wrapText="1"/>
    </xf>
    <xf numFmtId="0" fontId="5" fillId="11" borderId="15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0" fontId="5" fillId="11" borderId="57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left" vertical="center"/>
    </xf>
    <xf numFmtId="0" fontId="5" fillId="3" borderId="48" xfId="0" applyFont="1" applyFill="1" applyBorder="1" applyAlignment="1">
      <alignment horizontal="center" vertical="center"/>
    </xf>
    <xf numFmtId="0" fontId="5" fillId="11" borderId="72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5" fillId="11" borderId="73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11" borderId="75" xfId="0" applyFont="1" applyFill="1" applyBorder="1" applyAlignment="1">
      <alignment horizontal="center" vertical="center"/>
    </xf>
    <xf numFmtId="0" fontId="5" fillId="13" borderId="74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5" fillId="11" borderId="76" xfId="0" applyFont="1" applyFill="1" applyBorder="1" applyAlignment="1">
      <alignment horizontal="left" vertical="top" wrapText="1"/>
    </xf>
    <xf numFmtId="0" fontId="5" fillId="11" borderId="77" xfId="0" applyFont="1" applyFill="1" applyBorder="1" applyAlignment="1">
      <alignment horizontal="left" vertical="top" wrapText="1"/>
    </xf>
    <xf numFmtId="0" fontId="5" fillId="0" borderId="77" xfId="0" applyFont="1" applyFill="1" applyBorder="1"/>
    <xf numFmtId="0" fontId="5" fillId="11" borderId="77" xfId="0" applyFont="1" applyFill="1" applyBorder="1"/>
    <xf numFmtId="0" fontId="5" fillId="11" borderId="79" xfId="0" applyFont="1" applyFill="1" applyBorder="1"/>
    <xf numFmtId="0" fontId="5" fillId="11" borderId="80" xfId="0" applyFont="1" applyFill="1" applyBorder="1" applyAlignment="1">
      <alignment horizontal="center" vertical="top"/>
    </xf>
    <xf numFmtId="0" fontId="5" fillId="11" borderId="81" xfId="0" applyFont="1" applyFill="1" applyBorder="1" applyAlignment="1">
      <alignment horizontal="center" vertical="center" wrapText="1"/>
    </xf>
    <xf numFmtId="0" fontId="5" fillId="11" borderId="78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 wrapText="1"/>
    </xf>
    <xf numFmtId="0" fontId="5" fillId="11" borderId="82" xfId="0" applyFont="1" applyFill="1" applyBorder="1" applyAlignment="1">
      <alignment horizontal="center" vertical="center"/>
    </xf>
    <xf numFmtId="0" fontId="17" fillId="6" borderId="40" xfId="0" applyFont="1" applyFill="1" applyBorder="1" applyAlignment="1">
      <alignment horizontal="center" vertical="center"/>
    </xf>
    <xf numFmtId="0" fontId="5" fillId="11" borderId="83" xfId="0" applyFont="1" applyFill="1" applyBorder="1" applyAlignment="1">
      <alignment horizontal="center" vertical="center"/>
    </xf>
    <xf numFmtId="0" fontId="5" fillId="11" borderId="84" xfId="0" applyFont="1" applyFill="1" applyBorder="1" applyAlignment="1">
      <alignment horizontal="center" vertical="center"/>
    </xf>
    <xf numFmtId="0" fontId="19" fillId="0" borderId="85" xfId="0" applyFont="1" applyBorder="1" applyAlignment="1">
      <alignment vertical="center" wrapText="1"/>
    </xf>
    <xf numFmtId="0" fontId="20" fillId="0" borderId="85" xfId="0" applyFont="1" applyBorder="1" applyAlignment="1">
      <alignment vertical="center" wrapText="1"/>
    </xf>
    <xf numFmtId="0" fontId="19" fillId="0" borderId="85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9" fillId="0" borderId="85" xfId="0" applyFont="1" applyBorder="1" applyAlignment="1">
      <alignment horizontal="center" vertical="center" wrapText="1"/>
    </xf>
    <xf numFmtId="0" fontId="19" fillId="0" borderId="85" xfId="0" applyFont="1" applyFill="1" applyBorder="1" applyAlignment="1">
      <alignment horizontal="center" vertical="center" wrapText="1"/>
    </xf>
    <xf numFmtId="0" fontId="20" fillId="0" borderId="85" xfId="0" applyFont="1" applyBorder="1" applyAlignment="1">
      <alignment horizontal="right" vertical="center" wrapText="1"/>
    </xf>
    <xf numFmtId="0" fontId="0" fillId="0" borderId="85" xfId="0" applyBorder="1"/>
    <xf numFmtId="0" fontId="20" fillId="0" borderId="85" xfId="0" quotePrefix="1" applyFont="1" applyBorder="1" applyAlignment="1">
      <alignment horizontal="center" vertical="center" wrapText="1"/>
    </xf>
    <xf numFmtId="0" fontId="2" fillId="0" borderId="85" xfId="0" applyFont="1" applyBorder="1" applyAlignment="1">
      <alignment horizontal="left"/>
    </xf>
    <xf numFmtId="0" fontId="3" fillId="2" borderId="32" xfId="0" applyFont="1" applyFill="1" applyBorder="1" applyAlignment="1">
      <alignment horizontal="center" vertical="center"/>
    </xf>
    <xf numFmtId="0" fontId="6" fillId="15" borderId="33" xfId="0" applyFont="1" applyFill="1" applyBorder="1"/>
    <xf numFmtId="0" fontId="9" fillId="11" borderId="33" xfId="0" applyFont="1" applyFill="1" applyBorder="1"/>
    <xf numFmtId="0" fontId="9" fillId="3" borderId="33" xfId="0" applyFont="1" applyFill="1" applyBorder="1"/>
    <xf numFmtId="0" fontId="9" fillId="0" borderId="0" xfId="0" applyFont="1"/>
    <xf numFmtId="0" fontId="11" fillId="2" borderId="3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wrapText="1"/>
    </xf>
    <xf numFmtId="0" fontId="21" fillId="4" borderId="0" xfId="0" applyFont="1" applyFill="1"/>
    <xf numFmtId="0" fontId="21" fillId="0" borderId="0" xfId="0" applyFont="1"/>
    <xf numFmtId="0" fontId="0" fillId="11" borderId="33" xfId="0" applyFont="1" applyFill="1" applyBorder="1" applyAlignment="1">
      <alignment horizontal="left" vertical="top"/>
    </xf>
    <xf numFmtId="1" fontId="5" fillId="13" borderId="33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11" borderId="12" xfId="0" applyFont="1" applyFill="1" applyBorder="1" applyAlignment="1">
      <alignment horizontal="center" vertical="top" wrapText="1"/>
    </xf>
    <xf numFmtId="0" fontId="7" fillId="17" borderId="0" xfId="0" applyFont="1" applyFill="1"/>
    <xf numFmtId="0" fontId="13" fillId="7" borderId="86" xfId="0" applyFont="1" applyFill="1" applyBorder="1"/>
    <xf numFmtId="0" fontId="13" fillId="7" borderId="87" xfId="0" applyFont="1" applyFill="1" applyBorder="1"/>
    <xf numFmtId="0" fontId="13" fillId="7" borderId="88" xfId="0" applyFont="1" applyFill="1" applyBorder="1"/>
    <xf numFmtId="0" fontId="7" fillId="4" borderId="0" xfId="0" applyFont="1" applyFill="1" applyBorder="1"/>
    <xf numFmtId="0" fontId="7" fillId="4" borderId="0" xfId="0" applyFont="1" applyFill="1"/>
    <xf numFmtId="0" fontId="13" fillId="7" borderId="89" xfId="0" applyFont="1" applyFill="1" applyBorder="1" applyAlignment="1">
      <alignment vertical="top" wrapText="1"/>
    </xf>
    <xf numFmtId="0" fontId="13" fillId="7" borderId="67" xfId="0" applyFont="1" applyFill="1" applyBorder="1" applyAlignment="1">
      <alignment horizontal="center" vertical="top" wrapText="1"/>
    </xf>
    <xf numFmtId="0" fontId="13" fillId="7" borderId="68" xfId="0" applyFont="1" applyFill="1" applyBorder="1" applyAlignment="1">
      <alignment horizontal="center" vertical="top" wrapText="1"/>
    </xf>
    <xf numFmtId="0" fontId="7" fillId="4" borderId="90" xfId="0" applyFont="1" applyFill="1" applyBorder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13" fillId="7" borderId="89" xfId="0" applyFont="1" applyFill="1" applyBorder="1" applyAlignment="1">
      <alignment horizontal="center" vertical="top" wrapText="1"/>
    </xf>
    <xf numFmtId="0" fontId="6" fillId="16" borderId="89" xfId="0" applyFont="1" applyFill="1" applyBorder="1" applyAlignment="1">
      <alignment vertical="top" wrapText="1"/>
    </xf>
    <xf numFmtId="0" fontId="0" fillId="16" borderId="89" xfId="0" applyFill="1" applyBorder="1" applyAlignment="1">
      <alignment vertical="top" wrapText="1"/>
    </xf>
    <xf numFmtId="0" fontId="9" fillId="16" borderId="89" xfId="0" applyFont="1" applyFill="1" applyBorder="1" applyAlignment="1">
      <alignment vertical="top" wrapText="1"/>
    </xf>
    <xf numFmtId="0" fontId="0" fillId="16" borderId="86" xfId="0" applyFill="1" applyBorder="1" applyAlignment="1">
      <alignment vertical="top" wrapText="1"/>
    </xf>
    <xf numFmtId="0" fontId="0" fillId="4" borderId="90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0" borderId="89" xfId="0" applyFill="1" applyBorder="1" applyAlignment="1">
      <alignment vertical="top" wrapText="1"/>
    </xf>
    <xf numFmtId="1" fontId="0" fillId="4" borderId="89" xfId="0" applyNumberFormat="1" applyFill="1" applyBorder="1" applyAlignment="1">
      <alignment vertical="top" wrapText="1"/>
    </xf>
    <xf numFmtId="1" fontId="0" fillId="9" borderId="89" xfId="0" applyNumberFormat="1" applyFill="1" applyBorder="1" applyAlignment="1">
      <alignment vertical="top" wrapText="1"/>
    </xf>
    <xf numFmtId="1" fontId="0" fillId="5" borderId="86" xfId="0" applyNumberFormat="1" applyFill="1" applyBorder="1" applyAlignment="1">
      <alignment vertical="top" wrapText="1"/>
    </xf>
    <xf numFmtId="1" fontId="0" fillId="5" borderId="89" xfId="0" applyNumberFormat="1" applyFill="1" applyBorder="1" applyAlignment="1">
      <alignment vertical="top" wrapText="1"/>
    </xf>
    <xf numFmtId="1" fontId="0" fillId="0" borderId="89" xfId="0" applyNumberFormat="1" applyFill="1" applyBorder="1" applyAlignment="1">
      <alignment vertical="top" wrapText="1"/>
    </xf>
    <xf numFmtId="1" fontId="0" fillId="9" borderId="86" xfId="0" applyNumberFormat="1" applyFill="1" applyBorder="1" applyAlignment="1">
      <alignment vertical="top" wrapText="1"/>
    </xf>
    <xf numFmtId="0" fontId="2" fillId="16" borderId="89" xfId="0" applyFont="1" applyFill="1" applyBorder="1" applyAlignment="1">
      <alignment vertical="top" wrapText="1"/>
    </xf>
    <xf numFmtId="0" fontId="0" fillId="4" borderId="89" xfId="0" applyFill="1" applyBorder="1" applyAlignment="1">
      <alignment vertical="top" wrapText="1"/>
    </xf>
    <xf numFmtId="0" fontId="0" fillId="14" borderId="0" xfId="0" applyFill="1" applyAlignment="1">
      <alignment vertical="top" wrapText="1"/>
    </xf>
    <xf numFmtId="1" fontId="0" fillId="9" borderId="0" xfId="0" applyNumberFormat="1" applyFill="1"/>
    <xf numFmtId="1" fontId="0" fillId="14" borderId="0" xfId="0" applyNumberFormat="1" applyFill="1"/>
    <xf numFmtId="0" fontId="0" fillId="14" borderId="0" xfId="0" applyNumberFormat="1" applyFill="1"/>
    <xf numFmtId="0" fontId="0" fillId="0" borderId="0" xfId="0" applyAlignment="1">
      <alignment vertical="top" wrapText="1"/>
    </xf>
    <xf numFmtId="0" fontId="5" fillId="11" borderId="18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24" fillId="6" borderId="33" xfId="0" applyFont="1" applyFill="1" applyBorder="1" applyAlignment="1">
      <alignment vertical="top"/>
    </xf>
    <xf numFmtId="0" fontId="25" fillId="6" borderId="33" xfId="0" applyFont="1" applyFill="1" applyBorder="1" applyAlignment="1">
      <alignment horizontal="center" vertical="center"/>
    </xf>
    <xf numFmtId="0" fontId="25" fillId="6" borderId="33" xfId="0" applyFont="1" applyFill="1" applyBorder="1"/>
    <xf numFmtId="0" fontId="25" fillId="0" borderId="0" xfId="0" applyFont="1"/>
    <xf numFmtId="0" fontId="2" fillId="2" borderId="33" xfId="0" applyFont="1" applyFill="1" applyBorder="1" applyAlignment="1">
      <alignment horizontal="left" vertical="center" wrapText="1"/>
    </xf>
    <xf numFmtId="0" fontId="0" fillId="11" borderId="33" xfId="0" applyFont="1" applyFill="1" applyBorder="1" applyAlignment="1">
      <alignment horizontal="right" vertical="center" wrapText="1"/>
    </xf>
    <xf numFmtId="0" fontId="6" fillId="18" borderId="33" xfId="0" applyFont="1" applyFill="1" applyBorder="1" applyAlignment="1">
      <alignment vertical="top"/>
    </xf>
    <xf numFmtId="0" fontId="26" fillId="18" borderId="33" xfId="0" applyFont="1" applyFill="1" applyBorder="1" applyAlignment="1">
      <alignment horizontal="center" vertical="center"/>
    </xf>
    <xf numFmtId="0" fontId="2" fillId="19" borderId="0" xfId="0" applyFont="1" applyFill="1"/>
    <xf numFmtId="0" fontId="2" fillId="18" borderId="33" xfId="0" applyFont="1" applyFill="1" applyBorder="1"/>
    <xf numFmtId="0" fontId="8" fillId="18" borderId="33" xfId="0" applyFont="1" applyFill="1" applyBorder="1" applyAlignment="1">
      <alignment horizontal="left" vertical="center" wrapText="1"/>
    </xf>
    <xf numFmtId="0" fontId="0" fillId="19" borderId="33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5" fillId="18" borderId="33" xfId="0" applyFont="1" applyFill="1" applyBorder="1" applyAlignment="1">
      <alignment horizontal="center" vertical="center"/>
    </xf>
    <xf numFmtId="0" fontId="0" fillId="18" borderId="33" xfId="0" applyFont="1" applyFill="1" applyBorder="1"/>
    <xf numFmtId="0" fontId="0" fillId="19" borderId="0" xfId="0" applyFont="1" applyFill="1"/>
    <xf numFmtId="0" fontId="5" fillId="0" borderId="33" xfId="0" applyFont="1" applyFill="1" applyBorder="1" applyAlignment="1">
      <alignment horizontal="center" vertical="center"/>
    </xf>
    <xf numFmtId="0" fontId="0" fillId="3" borderId="33" xfId="0" applyFill="1" applyBorder="1"/>
    <xf numFmtId="0" fontId="24" fillId="20" borderId="0" xfId="0" applyFont="1" applyFill="1" applyAlignment="1">
      <alignment vertical="center"/>
    </xf>
    <xf numFmtId="0" fontId="11" fillId="11" borderId="33" xfId="0" applyFont="1" applyFill="1" applyBorder="1" applyAlignment="1">
      <alignment horizontal="center" vertical="center" wrapText="1"/>
    </xf>
    <xf numFmtId="0" fontId="6" fillId="3" borderId="33" xfId="0" applyFont="1" applyFill="1" applyBorder="1"/>
    <xf numFmtId="0" fontId="9" fillId="3" borderId="33" xfId="0" applyFont="1" applyFill="1" applyBorder="1" applyAlignment="1">
      <alignment wrapText="1"/>
    </xf>
    <xf numFmtId="0" fontId="11" fillId="3" borderId="33" xfId="0" applyFont="1" applyFill="1" applyBorder="1" applyAlignment="1">
      <alignment horizontal="center" vertical="center" wrapText="1"/>
    </xf>
    <xf numFmtId="0" fontId="24" fillId="6" borderId="33" xfId="0" applyFont="1" applyFill="1" applyBorder="1" applyAlignment="1">
      <alignment horizontal="left" vertical="top"/>
    </xf>
    <xf numFmtId="1" fontId="5" fillId="11" borderId="33" xfId="0" applyNumberFormat="1" applyFont="1" applyFill="1" applyBorder="1" applyAlignment="1">
      <alignment horizontal="center" vertical="center" wrapText="1"/>
    </xf>
    <xf numFmtId="0" fontId="0" fillId="21" borderId="0" xfId="0" applyFill="1"/>
    <xf numFmtId="0" fontId="27" fillId="0" borderId="0" xfId="0" applyFont="1" applyAlignment="1">
      <alignment vertical="center"/>
    </xf>
    <xf numFmtId="0" fontId="11" fillId="3" borderId="33" xfId="0" applyFont="1" applyFill="1" applyBorder="1" applyAlignment="1">
      <alignment horizontal="center" vertical="center"/>
    </xf>
    <xf numFmtId="0" fontId="5" fillId="11" borderId="91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 wrapText="1"/>
    </xf>
    <xf numFmtId="1" fontId="6" fillId="13" borderId="33" xfId="0" applyNumberFormat="1" applyFont="1" applyFill="1" applyBorder="1" applyAlignment="1">
      <alignment vertical="top"/>
    </xf>
    <xf numFmtId="0" fontId="28" fillId="0" borderId="0" xfId="0" applyFont="1"/>
    <xf numFmtId="0" fontId="0" fillId="0" borderId="0" xfId="0" applyAlignment="1">
      <alignment horizontal="left" vertical="top" wrapText="1"/>
    </xf>
    <xf numFmtId="0" fontId="3" fillId="11" borderId="44" xfId="0" applyFont="1" applyFill="1" applyBorder="1" applyAlignment="1">
      <alignment horizontal="center"/>
    </xf>
    <xf numFmtId="0" fontId="3" fillId="11" borderId="42" xfId="0" applyFont="1" applyFill="1" applyBorder="1" applyAlignment="1">
      <alignment horizontal="center"/>
    </xf>
    <xf numFmtId="0" fontId="3" fillId="11" borderId="46" xfId="0" applyFont="1" applyFill="1" applyBorder="1" applyAlignment="1">
      <alignment horizontal="center"/>
    </xf>
    <xf numFmtId="0" fontId="3" fillId="15" borderId="35" xfId="0" applyFont="1" applyFill="1" applyBorder="1" applyAlignment="1"/>
    <xf numFmtId="0" fontId="0" fillId="0" borderId="69" xfId="0" applyBorder="1" applyAlignment="1"/>
    <xf numFmtId="0" fontId="0" fillId="0" borderId="70" xfId="0" applyBorder="1" applyAlignment="1"/>
    <xf numFmtId="0" fontId="3" fillId="15" borderId="37" xfId="0" applyFont="1" applyFill="1" applyBorder="1" applyAlignment="1">
      <alignment horizontal="center"/>
    </xf>
    <xf numFmtId="0" fontId="0" fillId="0" borderId="71" xfId="0" applyBorder="1" applyAlignment="1"/>
    <xf numFmtId="0" fontId="0" fillId="0" borderId="38" xfId="0" applyBorder="1" applyAlignment="1"/>
    <xf numFmtId="0" fontId="3" fillId="2" borderId="3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workbookViewId="0">
      <selection activeCell="N11" sqref="N11"/>
    </sheetView>
  </sheetViews>
  <sheetFormatPr defaultRowHeight="15" x14ac:dyDescent="0.25"/>
  <cols>
    <col min="1" max="1" width="22.42578125" customWidth="1"/>
    <col min="2" max="2" width="19.28515625" customWidth="1"/>
    <col min="3" max="3" width="21.5703125" customWidth="1"/>
    <col min="4" max="4" width="20.7109375" customWidth="1"/>
    <col min="5" max="5" width="32.140625" customWidth="1"/>
    <col min="6" max="6" width="25" customWidth="1"/>
  </cols>
  <sheetData>
    <row r="1" spans="1:6" s="276" customFormat="1" ht="18.75" x14ac:dyDescent="0.3">
      <c r="A1" s="276" t="s">
        <v>201</v>
      </c>
    </row>
    <row r="2" spans="1:6" s="346" customFormat="1" ht="21" x14ac:dyDescent="0.35"/>
    <row r="3" spans="1:6" x14ac:dyDescent="0.25">
      <c r="A3" t="s">
        <v>152</v>
      </c>
    </row>
    <row r="4" spans="1:6" s="279" customFormat="1" x14ac:dyDescent="0.25">
      <c r="A4" s="279" t="s">
        <v>202</v>
      </c>
    </row>
    <row r="5" spans="1:6" s="279" customFormat="1" x14ac:dyDescent="0.25"/>
    <row r="7" spans="1:6" x14ac:dyDescent="0.25">
      <c r="A7" s="155" t="s">
        <v>95</v>
      </c>
      <c r="B7" s="155" t="s">
        <v>96</v>
      </c>
      <c r="C7" s="155" t="s">
        <v>97</v>
      </c>
      <c r="D7" s="155" t="s">
        <v>98</v>
      </c>
      <c r="E7" s="155" t="s">
        <v>99</v>
      </c>
      <c r="F7" s="155" t="s">
        <v>100</v>
      </c>
    </row>
    <row r="8" spans="1:6" x14ac:dyDescent="0.25">
      <c r="A8" s="128" t="s">
        <v>102</v>
      </c>
      <c r="B8" s="179"/>
      <c r="C8" s="148">
        <f>B8*(1/0.75)</f>
        <v>0</v>
      </c>
      <c r="D8" s="148">
        <f>C8*800</f>
        <v>0</v>
      </c>
      <c r="E8" s="148"/>
      <c r="F8" s="148">
        <f>D8-E8</f>
        <v>0</v>
      </c>
    </row>
    <row r="9" spans="1:6" x14ac:dyDescent="0.25">
      <c r="A9" s="128" t="s">
        <v>101</v>
      </c>
      <c r="B9" s="179"/>
      <c r="C9" s="148">
        <f t="shared" ref="C9:C11" si="0">B9*(1/0.75)</f>
        <v>0</v>
      </c>
      <c r="D9" s="148">
        <f t="shared" ref="D9:D10" si="1">C9*800</f>
        <v>0</v>
      </c>
      <c r="E9" s="147" t="s">
        <v>112</v>
      </c>
      <c r="F9" s="148" t="e">
        <f t="shared" ref="F9:F10" si="2">D9-E9</f>
        <v>#VALUE!</v>
      </c>
    </row>
    <row r="10" spans="1:6" x14ac:dyDescent="0.25">
      <c r="A10" s="128" t="s">
        <v>106</v>
      </c>
      <c r="B10" s="179"/>
      <c r="C10" s="148">
        <f t="shared" si="0"/>
        <v>0</v>
      </c>
      <c r="D10" s="148">
        <f t="shared" si="1"/>
        <v>0</v>
      </c>
      <c r="E10" s="147"/>
      <c r="F10" s="148">
        <f t="shared" si="2"/>
        <v>0</v>
      </c>
    </row>
    <row r="11" spans="1:6" x14ac:dyDescent="0.25">
      <c r="A11" s="128" t="s">
        <v>105</v>
      </c>
      <c r="B11" s="179"/>
      <c r="C11" s="148">
        <f t="shared" si="0"/>
        <v>0</v>
      </c>
      <c r="D11" s="148">
        <f>C11*800</f>
        <v>0</v>
      </c>
      <c r="E11" s="147"/>
      <c r="F11" s="148">
        <f>D11-E11</f>
        <v>0</v>
      </c>
    </row>
    <row r="14" spans="1:6" x14ac:dyDescent="0.25">
      <c r="F14" s="156"/>
    </row>
    <row r="21" spans="2:16" x14ac:dyDescent="0.25">
      <c r="I21" s="347" t="s">
        <v>200</v>
      </c>
      <c r="J21" s="347"/>
      <c r="K21" s="347"/>
      <c r="L21" s="347"/>
      <c r="M21" s="347"/>
      <c r="N21" s="347"/>
      <c r="O21" s="347"/>
      <c r="P21" s="347"/>
    </row>
    <row r="22" spans="2:16" x14ac:dyDescent="0.25">
      <c r="I22" s="347"/>
      <c r="J22" s="347"/>
      <c r="K22" s="347"/>
      <c r="L22" s="347"/>
      <c r="M22" s="347"/>
      <c r="N22" s="347"/>
      <c r="O22" s="347"/>
      <c r="P22" s="347"/>
    </row>
    <row r="23" spans="2:16" x14ac:dyDescent="0.25">
      <c r="I23" s="347"/>
      <c r="J23" s="347"/>
      <c r="K23" s="347"/>
      <c r="L23" s="347"/>
      <c r="M23" s="347"/>
      <c r="N23" s="347"/>
      <c r="O23" s="347"/>
      <c r="P23" s="347"/>
    </row>
    <row r="24" spans="2:16" x14ac:dyDescent="0.25">
      <c r="B24" s="157"/>
      <c r="I24" s="347"/>
      <c r="J24" s="347"/>
      <c r="K24" s="347"/>
      <c r="L24" s="347"/>
      <c r="M24" s="347"/>
      <c r="N24" s="347"/>
      <c r="O24" s="347"/>
      <c r="P24" s="347"/>
    </row>
    <row r="25" spans="2:16" x14ac:dyDescent="0.25">
      <c r="I25" s="347"/>
      <c r="J25" s="347"/>
      <c r="K25" s="347"/>
      <c r="L25" s="347"/>
      <c r="M25" s="347"/>
      <c r="N25" s="347"/>
      <c r="O25" s="347"/>
      <c r="P25" s="347"/>
    </row>
    <row r="26" spans="2:16" x14ac:dyDescent="0.25">
      <c r="I26" s="347"/>
      <c r="J26" s="347"/>
      <c r="K26" s="347"/>
      <c r="L26" s="347"/>
      <c r="M26" s="347"/>
      <c r="N26" s="347"/>
      <c r="O26" s="347"/>
      <c r="P26" s="347"/>
    </row>
    <row r="27" spans="2:16" x14ac:dyDescent="0.25">
      <c r="I27" s="347"/>
      <c r="J27" s="347"/>
      <c r="K27" s="347"/>
      <c r="L27" s="347"/>
      <c r="M27" s="347"/>
      <c r="N27" s="347"/>
      <c r="O27" s="347"/>
      <c r="P27" s="347"/>
    </row>
    <row r="28" spans="2:16" x14ac:dyDescent="0.25">
      <c r="I28" s="347"/>
      <c r="J28" s="347"/>
      <c r="K28" s="347"/>
      <c r="L28" s="347"/>
      <c r="M28" s="347"/>
      <c r="N28" s="347"/>
      <c r="O28" s="347"/>
      <c r="P28" s="347"/>
    </row>
    <row r="29" spans="2:16" x14ac:dyDescent="0.25">
      <c r="I29" s="347"/>
      <c r="J29" s="347"/>
      <c r="K29" s="347"/>
      <c r="L29" s="347"/>
      <c r="M29" s="347"/>
      <c r="N29" s="347"/>
      <c r="O29" s="347"/>
      <c r="P29" s="347"/>
    </row>
    <row r="30" spans="2:16" x14ac:dyDescent="0.25">
      <c r="I30" s="347"/>
      <c r="J30" s="347"/>
      <c r="K30" s="347"/>
      <c r="L30" s="347"/>
      <c r="M30" s="347"/>
      <c r="N30" s="347"/>
      <c r="O30" s="347"/>
      <c r="P30" s="347"/>
    </row>
    <row r="31" spans="2:16" x14ac:dyDescent="0.25">
      <c r="I31" s="347"/>
      <c r="J31" s="347"/>
      <c r="K31" s="347"/>
      <c r="L31" s="347"/>
      <c r="M31" s="347"/>
      <c r="N31" s="347"/>
      <c r="O31" s="347"/>
      <c r="P31" s="347"/>
    </row>
  </sheetData>
  <mergeCells count="1">
    <mergeCell ref="I21:P3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69"/>
  <sheetViews>
    <sheetView zoomScale="60" zoomScaleNormal="60" workbookViewId="0">
      <selection activeCell="W11" sqref="W11"/>
    </sheetView>
  </sheetViews>
  <sheetFormatPr defaultRowHeight="15" x14ac:dyDescent="0.25"/>
  <cols>
    <col min="1" max="1" width="45.7109375" style="312" customWidth="1"/>
    <col min="2" max="3" width="22.7109375" customWidth="1"/>
    <col min="4" max="4" width="22.5703125" customWidth="1"/>
    <col min="5" max="7" width="22.7109375" customWidth="1"/>
    <col min="8" max="8" width="10.7109375" style="178" customWidth="1"/>
    <col min="9" max="9" width="45.85546875" style="178" customWidth="1"/>
    <col min="10" max="15" width="22.7109375" style="178" customWidth="1"/>
    <col min="16" max="16" width="10.85546875" style="178" customWidth="1"/>
    <col min="17" max="17" width="45.85546875" style="178" customWidth="1"/>
    <col min="18" max="23" width="22.7109375" style="178" customWidth="1"/>
    <col min="24" max="32" width="9.140625" style="178"/>
  </cols>
  <sheetData>
    <row r="1" spans="1:23" s="286" customFormat="1" ht="15.75" x14ac:dyDescent="0.25">
      <c r="A1" s="281"/>
      <c r="B1" s="282" t="s">
        <v>140</v>
      </c>
      <c r="C1" s="283"/>
      <c r="D1" s="283"/>
      <c r="E1" s="283"/>
      <c r="F1" s="283"/>
      <c r="G1" s="284"/>
      <c r="H1" s="285"/>
      <c r="I1" s="281"/>
      <c r="J1" s="282" t="s">
        <v>141</v>
      </c>
      <c r="K1" s="283"/>
      <c r="L1" s="283"/>
      <c r="M1" s="283"/>
      <c r="N1" s="283"/>
      <c r="O1" s="284"/>
      <c r="Q1" s="281"/>
      <c r="R1" s="282" t="s">
        <v>142</v>
      </c>
      <c r="S1" s="283"/>
      <c r="T1" s="283"/>
      <c r="U1" s="283"/>
      <c r="V1" s="283"/>
      <c r="W1" s="284"/>
    </row>
    <row r="2" spans="1:23" s="291" customFormat="1" ht="47.25" x14ac:dyDescent="0.25">
      <c r="A2" s="287" t="s">
        <v>65</v>
      </c>
      <c r="B2" s="288" t="s">
        <v>164</v>
      </c>
      <c r="C2" s="288" t="s">
        <v>165</v>
      </c>
      <c r="D2" s="288" t="s">
        <v>166</v>
      </c>
      <c r="E2" s="288" t="s">
        <v>167</v>
      </c>
      <c r="F2" s="288" t="s">
        <v>168</v>
      </c>
      <c r="G2" s="289" t="s">
        <v>169</v>
      </c>
      <c r="H2" s="290"/>
      <c r="I2" s="287" t="s">
        <v>65</v>
      </c>
      <c r="J2" s="288" t="s">
        <v>164</v>
      </c>
      <c r="K2" s="288" t="s">
        <v>165</v>
      </c>
      <c r="L2" s="288" t="s">
        <v>166</v>
      </c>
      <c r="M2" s="288" t="s">
        <v>167</v>
      </c>
      <c r="N2" s="288" t="s">
        <v>168</v>
      </c>
      <c r="O2" s="288" t="s">
        <v>169</v>
      </c>
      <c r="Q2" s="287" t="s">
        <v>65</v>
      </c>
      <c r="R2" s="288" t="s">
        <v>164</v>
      </c>
      <c r="S2" s="288" t="s">
        <v>165</v>
      </c>
      <c r="T2" s="288" t="s">
        <v>166</v>
      </c>
      <c r="U2" s="288" t="s">
        <v>167</v>
      </c>
      <c r="V2" s="288" t="s">
        <v>168</v>
      </c>
      <c r="W2" s="292" t="s">
        <v>169</v>
      </c>
    </row>
    <row r="3" spans="1:23" s="298" customFormat="1" ht="45" customHeight="1" x14ac:dyDescent="0.25">
      <c r="A3" s="293" t="s">
        <v>170</v>
      </c>
      <c r="B3" s="294"/>
      <c r="C3" s="294"/>
      <c r="D3" s="294"/>
      <c r="E3" s="295"/>
      <c r="F3" s="295"/>
      <c r="G3" s="296"/>
      <c r="H3" s="297"/>
      <c r="I3" s="293" t="s">
        <v>170</v>
      </c>
      <c r="J3" s="294"/>
      <c r="K3" s="294"/>
      <c r="L3" s="294"/>
      <c r="M3" s="295"/>
      <c r="N3" s="295"/>
      <c r="O3" s="294"/>
      <c r="Q3" s="293" t="s">
        <v>170</v>
      </c>
      <c r="R3" s="294"/>
      <c r="S3" s="294"/>
      <c r="T3" s="294"/>
      <c r="U3" s="295"/>
      <c r="V3" s="295"/>
      <c r="W3" s="294"/>
    </row>
    <row r="4" spans="1:23" s="298" customFormat="1" ht="72" customHeight="1" x14ac:dyDescent="0.25">
      <c r="A4" s="299" t="s">
        <v>171</v>
      </c>
      <c r="B4" s="300"/>
      <c r="C4" s="301"/>
      <c r="D4" s="301"/>
      <c r="E4" s="301"/>
      <c r="F4" s="301"/>
      <c r="G4" s="302">
        <f>B4*7</f>
        <v>0</v>
      </c>
      <c r="H4" s="297"/>
      <c r="I4" s="299" t="s">
        <v>171</v>
      </c>
      <c r="J4" s="300"/>
      <c r="K4" s="301"/>
      <c r="L4" s="301"/>
      <c r="M4" s="301"/>
      <c r="N4" s="301"/>
      <c r="O4" s="303">
        <f>J4*7</f>
        <v>0</v>
      </c>
      <c r="Q4" s="299" t="s">
        <v>171</v>
      </c>
      <c r="R4" s="300"/>
      <c r="S4" s="301"/>
      <c r="T4" s="301"/>
      <c r="U4" s="301"/>
      <c r="V4" s="301"/>
      <c r="W4" s="303">
        <f>R4*7</f>
        <v>0</v>
      </c>
    </row>
    <row r="5" spans="1:23" s="298" customFormat="1" ht="39" customHeight="1" x14ac:dyDescent="0.25">
      <c r="A5" s="299" t="s">
        <v>172</v>
      </c>
      <c r="B5" s="301"/>
      <c r="C5" s="301"/>
      <c r="D5" s="301"/>
      <c r="E5" s="301"/>
      <c r="F5" s="304"/>
      <c r="G5" s="305"/>
      <c r="H5" s="297"/>
      <c r="I5" s="299" t="s">
        <v>172</v>
      </c>
      <c r="J5" s="301"/>
      <c r="K5" s="301"/>
      <c r="L5" s="301"/>
      <c r="M5" s="301"/>
      <c r="N5" s="304"/>
      <c r="O5" s="301"/>
      <c r="Q5" s="299" t="s">
        <v>172</v>
      </c>
      <c r="R5" s="301"/>
      <c r="S5" s="301"/>
      <c r="T5" s="301"/>
      <c r="U5" s="301"/>
      <c r="V5" s="304"/>
      <c r="W5" s="301"/>
    </row>
    <row r="6" spans="1:23" s="298" customFormat="1" ht="44.25" customHeight="1" x14ac:dyDescent="0.25">
      <c r="A6" s="306" t="s">
        <v>173</v>
      </c>
      <c r="B6" s="294"/>
      <c r="C6" s="294"/>
      <c r="D6" s="294"/>
      <c r="E6" s="294"/>
      <c r="F6" s="294"/>
      <c r="G6" s="296"/>
      <c r="H6" s="297"/>
      <c r="I6" s="306" t="s">
        <v>173</v>
      </c>
      <c r="J6" s="294"/>
      <c r="K6" s="294"/>
      <c r="L6" s="294"/>
      <c r="M6" s="294"/>
      <c r="N6" s="294"/>
      <c r="O6" s="294"/>
      <c r="Q6" s="306" t="s">
        <v>173</v>
      </c>
      <c r="R6" s="294"/>
      <c r="S6" s="294"/>
      <c r="T6" s="294"/>
      <c r="U6" s="294"/>
      <c r="V6" s="294"/>
      <c r="W6" s="294"/>
    </row>
    <row r="7" spans="1:23" s="298" customFormat="1" ht="42.75" customHeight="1" x14ac:dyDescent="0.25">
      <c r="A7" s="299" t="s">
        <v>174</v>
      </c>
      <c r="B7" s="300"/>
      <c r="C7" s="300"/>
      <c r="D7" s="300"/>
      <c r="E7" s="303" t="e">
        <f>B7*C7/D7</f>
        <v>#DIV/0!</v>
      </c>
      <c r="F7" s="301"/>
      <c r="G7" s="305"/>
      <c r="H7" s="297"/>
      <c r="I7" s="299" t="s">
        <v>174</v>
      </c>
      <c r="J7" s="300"/>
      <c r="K7" s="300"/>
      <c r="L7" s="300"/>
      <c r="M7" s="303" t="e">
        <f>J7*K7/L7</f>
        <v>#DIV/0!</v>
      </c>
      <c r="N7" s="301"/>
      <c r="O7" s="301"/>
      <c r="Q7" s="299" t="s">
        <v>174</v>
      </c>
      <c r="R7" s="300"/>
      <c r="S7" s="300"/>
      <c r="T7" s="300"/>
      <c r="U7" s="303" t="e">
        <f>R7*S7/T7</f>
        <v>#DIV/0!</v>
      </c>
      <c r="V7" s="301"/>
      <c r="W7" s="301"/>
    </row>
    <row r="8" spans="1:23" s="298" customFormat="1" ht="27.75" customHeight="1" x14ac:dyDescent="0.25">
      <c r="A8" s="307" t="s">
        <v>175</v>
      </c>
      <c r="B8" s="301"/>
      <c r="C8" s="301"/>
      <c r="D8" s="301"/>
      <c r="E8" s="301"/>
      <c r="F8" s="304"/>
      <c r="G8" s="305"/>
      <c r="H8" s="297"/>
      <c r="I8" s="307" t="s">
        <v>175</v>
      </c>
      <c r="J8" s="301"/>
      <c r="K8" s="301"/>
      <c r="L8" s="301"/>
      <c r="M8" s="301"/>
      <c r="N8" s="304"/>
      <c r="O8" s="301"/>
      <c r="Q8" s="307" t="s">
        <v>175</v>
      </c>
      <c r="R8" s="301"/>
      <c r="S8" s="301"/>
      <c r="T8" s="301"/>
      <c r="U8" s="301"/>
      <c r="V8" s="304"/>
      <c r="W8" s="301"/>
    </row>
    <row r="9" spans="1:23" s="298" customFormat="1" ht="40.5" customHeight="1" x14ac:dyDescent="0.25">
      <c r="A9" s="299" t="s">
        <v>176</v>
      </c>
      <c r="B9" s="301"/>
      <c r="C9" s="301"/>
      <c r="D9" s="301"/>
      <c r="E9" s="301"/>
      <c r="F9" s="304"/>
      <c r="G9" s="305"/>
      <c r="H9" s="297"/>
      <c r="I9" s="299" t="s">
        <v>176</v>
      </c>
      <c r="J9" s="301"/>
      <c r="K9" s="301"/>
      <c r="L9" s="301"/>
      <c r="M9" s="301"/>
      <c r="N9" s="304"/>
      <c r="O9" s="301"/>
      <c r="Q9" s="299" t="s">
        <v>176</v>
      </c>
      <c r="R9" s="301"/>
      <c r="S9" s="301"/>
      <c r="T9" s="301"/>
      <c r="U9" s="301"/>
      <c r="V9" s="304"/>
      <c r="W9" s="301"/>
    </row>
    <row r="10" spans="1:23" s="178" customFormat="1" x14ac:dyDescent="0.25">
      <c r="A10" s="298"/>
      <c r="I10" s="298"/>
      <c r="Q10" s="298"/>
    </row>
    <row r="11" spans="1:23" s="178" customFormat="1" ht="18" customHeight="1" x14ac:dyDescent="0.25">
      <c r="A11" s="308" t="s">
        <v>177</v>
      </c>
      <c r="B11" s="309"/>
      <c r="C11" s="309"/>
      <c r="D11" s="309"/>
      <c r="E11" s="309"/>
      <c r="F11" s="309"/>
      <c r="G11" s="310" t="e">
        <f>G4+F5+E7+F8+F9</f>
        <v>#DIV/0!</v>
      </c>
      <c r="I11" s="308" t="s">
        <v>177</v>
      </c>
      <c r="J11" s="309"/>
      <c r="K11" s="309"/>
      <c r="L11" s="309"/>
      <c r="M11" s="309"/>
      <c r="N11" s="309"/>
      <c r="O11" s="311" t="e">
        <f>O4+N5+M7+N8+N9</f>
        <v>#DIV/0!</v>
      </c>
      <c r="Q11" s="308" t="s">
        <v>177</v>
      </c>
      <c r="R11" s="309"/>
      <c r="S11" s="309"/>
      <c r="T11" s="309"/>
      <c r="U11" s="309"/>
      <c r="V11" s="309"/>
      <c r="W11" s="310" t="e">
        <f>W4+V5+U7+V8+V9</f>
        <v>#DIV/0!</v>
      </c>
    </row>
    <row r="12" spans="1:23" s="178" customFormat="1" x14ac:dyDescent="0.25">
      <c r="A12" s="298"/>
    </row>
    <row r="13" spans="1:23" s="178" customFormat="1" x14ac:dyDescent="0.25">
      <c r="A13" s="298"/>
    </row>
    <row r="14" spans="1:23" s="178" customFormat="1" x14ac:dyDescent="0.25">
      <c r="A14" s="298"/>
    </row>
    <row r="15" spans="1:23" s="178" customFormat="1" x14ac:dyDescent="0.25">
      <c r="A15" s="298"/>
    </row>
    <row r="16" spans="1:23" s="178" customFormat="1" x14ac:dyDescent="0.25">
      <c r="A16" s="298"/>
    </row>
    <row r="17" spans="1:1" s="178" customFormat="1" x14ac:dyDescent="0.25">
      <c r="A17" s="298"/>
    </row>
    <row r="18" spans="1:1" s="178" customFormat="1" x14ac:dyDescent="0.25">
      <c r="A18" s="298"/>
    </row>
    <row r="19" spans="1:1" s="178" customFormat="1" x14ac:dyDescent="0.25">
      <c r="A19" s="298"/>
    </row>
    <row r="20" spans="1:1" s="178" customFormat="1" x14ac:dyDescent="0.25">
      <c r="A20" s="298"/>
    </row>
    <row r="21" spans="1:1" s="178" customFormat="1" x14ac:dyDescent="0.25">
      <c r="A21" s="298"/>
    </row>
    <row r="22" spans="1:1" s="178" customFormat="1" x14ac:dyDescent="0.25">
      <c r="A22" s="298"/>
    </row>
    <row r="23" spans="1:1" s="178" customFormat="1" x14ac:dyDescent="0.25">
      <c r="A23" s="298"/>
    </row>
    <row r="24" spans="1:1" s="178" customFormat="1" x14ac:dyDescent="0.25">
      <c r="A24" s="298"/>
    </row>
    <row r="25" spans="1:1" s="178" customFormat="1" x14ac:dyDescent="0.25">
      <c r="A25" s="298"/>
    </row>
    <row r="26" spans="1:1" s="178" customFormat="1" x14ac:dyDescent="0.25">
      <c r="A26" s="298"/>
    </row>
    <row r="27" spans="1:1" s="178" customFormat="1" x14ac:dyDescent="0.25">
      <c r="A27" s="298"/>
    </row>
    <row r="28" spans="1:1" s="178" customFormat="1" x14ac:dyDescent="0.25">
      <c r="A28" s="298"/>
    </row>
    <row r="29" spans="1:1" s="178" customFormat="1" x14ac:dyDescent="0.25">
      <c r="A29" s="298"/>
    </row>
    <row r="30" spans="1:1" s="178" customFormat="1" x14ac:dyDescent="0.25">
      <c r="A30" s="298"/>
    </row>
    <row r="31" spans="1:1" s="178" customFormat="1" x14ac:dyDescent="0.25">
      <c r="A31" s="298"/>
    </row>
    <row r="32" spans="1:1" s="178" customFormat="1" x14ac:dyDescent="0.25">
      <c r="A32" s="298"/>
    </row>
    <row r="33" spans="1:1" s="178" customFormat="1" x14ac:dyDescent="0.25">
      <c r="A33" s="298"/>
    </row>
    <row r="34" spans="1:1" s="178" customFormat="1" x14ac:dyDescent="0.25">
      <c r="A34" s="298"/>
    </row>
    <row r="35" spans="1:1" s="178" customFormat="1" x14ac:dyDescent="0.25">
      <c r="A35" s="298"/>
    </row>
    <row r="36" spans="1:1" s="178" customFormat="1" x14ac:dyDescent="0.25">
      <c r="A36" s="298"/>
    </row>
    <row r="37" spans="1:1" s="178" customFormat="1" x14ac:dyDescent="0.25">
      <c r="A37" s="298"/>
    </row>
    <row r="38" spans="1:1" s="178" customFormat="1" x14ac:dyDescent="0.25">
      <c r="A38" s="298"/>
    </row>
    <row r="39" spans="1:1" s="178" customFormat="1" x14ac:dyDescent="0.25">
      <c r="A39" s="298"/>
    </row>
    <row r="40" spans="1:1" s="178" customFormat="1" x14ac:dyDescent="0.25">
      <c r="A40" s="298"/>
    </row>
    <row r="41" spans="1:1" s="178" customFormat="1" x14ac:dyDescent="0.25">
      <c r="A41" s="298"/>
    </row>
    <row r="42" spans="1:1" s="178" customFormat="1" x14ac:dyDescent="0.25">
      <c r="A42" s="298"/>
    </row>
    <row r="43" spans="1:1" s="178" customFormat="1" x14ac:dyDescent="0.25">
      <c r="A43" s="298"/>
    </row>
    <row r="44" spans="1:1" s="178" customFormat="1" x14ac:dyDescent="0.25">
      <c r="A44" s="298"/>
    </row>
    <row r="45" spans="1:1" s="178" customFormat="1" x14ac:dyDescent="0.25">
      <c r="A45" s="298"/>
    </row>
    <row r="46" spans="1:1" s="178" customFormat="1" x14ac:dyDescent="0.25">
      <c r="A46" s="298"/>
    </row>
    <row r="47" spans="1:1" s="178" customFormat="1" x14ac:dyDescent="0.25">
      <c r="A47" s="298"/>
    </row>
    <row r="48" spans="1:1" s="178" customFormat="1" x14ac:dyDescent="0.25">
      <c r="A48" s="298"/>
    </row>
    <row r="49" spans="1:1" s="178" customFormat="1" x14ac:dyDescent="0.25">
      <c r="A49" s="298"/>
    </row>
    <row r="50" spans="1:1" s="178" customFormat="1" x14ac:dyDescent="0.25">
      <c r="A50" s="298"/>
    </row>
    <row r="51" spans="1:1" s="178" customFormat="1" x14ac:dyDescent="0.25">
      <c r="A51" s="298"/>
    </row>
    <row r="52" spans="1:1" s="178" customFormat="1" x14ac:dyDescent="0.25">
      <c r="A52" s="298"/>
    </row>
    <row r="53" spans="1:1" s="178" customFormat="1" x14ac:dyDescent="0.25">
      <c r="A53" s="298"/>
    </row>
    <row r="54" spans="1:1" s="178" customFormat="1" x14ac:dyDescent="0.25">
      <c r="A54" s="298"/>
    </row>
    <row r="55" spans="1:1" s="178" customFormat="1" x14ac:dyDescent="0.25">
      <c r="A55" s="298"/>
    </row>
    <row r="56" spans="1:1" s="178" customFormat="1" x14ac:dyDescent="0.25">
      <c r="A56" s="298"/>
    </row>
    <row r="57" spans="1:1" s="178" customFormat="1" x14ac:dyDescent="0.25">
      <c r="A57" s="298"/>
    </row>
    <row r="58" spans="1:1" s="178" customFormat="1" x14ac:dyDescent="0.25">
      <c r="A58" s="298"/>
    </row>
    <row r="59" spans="1:1" s="178" customFormat="1" x14ac:dyDescent="0.25">
      <c r="A59" s="298"/>
    </row>
    <row r="60" spans="1:1" s="178" customFormat="1" x14ac:dyDescent="0.25">
      <c r="A60" s="298"/>
    </row>
    <row r="61" spans="1:1" s="178" customFormat="1" x14ac:dyDescent="0.25">
      <c r="A61" s="298"/>
    </row>
    <row r="62" spans="1:1" s="178" customFormat="1" x14ac:dyDescent="0.25">
      <c r="A62" s="298"/>
    </row>
    <row r="63" spans="1:1" s="178" customFormat="1" x14ac:dyDescent="0.25">
      <c r="A63" s="298"/>
    </row>
    <row r="64" spans="1:1" s="178" customFormat="1" x14ac:dyDescent="0.25">
      <c r="A64" s="298"/>
    </row>
    <row r="65" spans="1:1" s="178" customFormat="1" x14ac:dyDescent="0.25">
      <c r="A65" s="298"/>
    </row>
    <row r="66" spans="1:1" s="178" customFormat="1" x14ac:dyDescent="0.25">
      <c r="A66" s="298"/>
    </row>
    <row r="67" spans="1:1" s="178" customFormat="1" x14ac:dyDescent="0.25">
      <c r="A67" s="298"/>
    </row>
    <row r="68" spans="1:1" s="178" customFormat="1" x14ac:dyDescent="0.25">
      <c r="A68" s="298"/>
    </row>
    <row r="69" spans="1:1" s="178" customFormat="1" x14ac:dyDescent="0.25">
      <c r="A69" s="298"/>
    </row>
    <row r="70" spans="1:1" s="178" customFormat="1" x14ac:dyDescent="0.25">
      <c r="A70" s="298"/>
    </row>
    <row r="71" spans="1:1" s="178" customFormat="1" x14ac:dyDescent="0.25">
      <c r="A71" s="298"/>
    </row>
    <row r="72" spans="1:1" s="178" customFormat="1" x14ac:dyDescent="0.25">
      <c r="A72" s="298"/>
    </row>
    <row r="73" spans="1:1" s="178" customFormat="1" x14ac:dyDescent="0.25">
      <c r="A73" s="298"/>
    </row>
    <row r="74" spans="1:1" s="178" customFormat="1" x14ac:dyDescent="0.25">
      <c r="A74" s="298"/>
    </row>
    <row r="75" spans="1:1" s="178" customFormat="1" x14ac:dyDescent="0.25">
      <c r="A75" s="298"/>
    </row>
    <row r="76" spans="1:1" s="178" customFormat="1" x14ac:dyDescent="0.25">
      <c r="A76" s="298"/>
    </row>
    <row r="77" spans="1:1" s="178" customFormat="1" x14ac:dyDescent="0.25">
      <c r="A77" s="298"/>
    </row>
    <row r="78" spans="1:1" s="178" customFormat="1" x14ac:dyDescent="0.25">
      <c r="A78" s="298"/>
    </row>
    <row r="79" spans="1:1" s="178" customFormat="1" x14ac:dyDescent="0.25">
      <c r="A79" s="298"/>
    </row>
    <row r="80" spans="1:1" s="178" customFormat="1" x14ac:dyDescent="0.25">
      <c r="A80" s="298"/>
    </row>
    <row r="81" spans="1:1" s="178" customFormat="1" x14ac:dyDescent="0.25">
      <c r="A81" s="298"/>
    </row>
    <row r="82" spans="1:1" s="178" customFormat="1" x14ac:dyDescent="0.25">
      <c r="A82" s="298"/>
    </row>
    <row r="83" spans="1:1" s="178" customFormat="1" x14ac:dyDescent="0.25">
      <c r="A83" s="298"/>
    </row>
    <row r="84" spans="1:1" s="178" customFormat="1" x14ac:dyDescent="0.25">
      <c r="A84" s="298"/>
    </row>
    <row r="85" spans="1:1" s="178" customFormat="1" x14ac:dyDescent="0.25">
      <c r="A85" s="298"/>
    </row>
    <row r="86" spans="1:1" s="178" customFormat="1" x14ac:dyDescent="0.25">
      <c r="A86" s="298"/>
    </row>
    <row r="87" spans="1:1" s="178" customFormat="1" x14ac:dyDescent="0.25">
      <c r="A87" s="298"/>
    </row>
    <row r="88" spans="1:1" s="178" customFormat="1" x14ac:dyDescent="0.25">
      <c r="A88" s="298"/>
    </row>
    <row r="89" spans="1:1" s="178" customFormat="1" x14ac:dyDescent="0.25">
      <c r="A89" s="298"/>
    </row>
    <row r="90" spans="1:1" s="178" customFormat="1" x14ac:dyDescent="0.25">
      <c r="A90" s="298"/>
    </row>
    <row r="91" spans="1:1" s="178" customFormat="1" x14ac:dyDescent="0.25">
      <c r="A91" s="298"/>
    </row>
    <row r="92" spans="1:1" s="178" customFormat="1" x14ac:dyDescent="0.25">
      <c r="A92" s="298"/>
    </row>
    <row r="93" spans="1:1" s="178" customFormat="1" x14ac:dyDescent="0.25">
      <c r="A93" s="298"/>
    </row>
    <row r="94" spans="1:1" s="178" customFormat="1" x14ac:dyDescent="0.25">
      <c r="A94" s="298"/>
    </row>
    <row r="95" spans="1:1" s="178" customFormat="1" x14ac:dyDescent="0.25">
      <c r="A95" s="298"/>
    </row>
    <row r="96" spans="1:1" s="178" customFormat="1" x14ac:dyDescent="0.25">
      <c r="A96" s="298"/>
    </row>
    <row r="97" spans="1:1" s="178" customFormat="1" x14ac:dyDescent="0.25">
      <c r="A97" s="298"/>
    </row>
    <row r="98" spans="1:1" s="178" customFormat="1" x14ac:dyDescent="0.25">
      <c r="A98" s="298"/>
    </row>
    <row r="99" spans="1:1" s="178" customFormat="1" x14ac:dyDescent="0.25">
      <c r="A99" s="298"/>
    </row>
    <row r="100" spans="1:1" s="178" customFormat="1" x14ac:dyDescent="0.25">
      <c r="A100" s="298"/>
    </row>
    <row r="101" spans="1:1" s="178" customFormat="1" x14ac:dyDescent="0.25">
      <c r="A101" s="298"/>
    </row>
    <row r="102" spans="1:1" s="178" customFormat="1" x14ac:dyDescent="0.25">
      <c r="A102" s="298"/>
    </row>
    <row r="103" spans="1:1" s="178" customFormat="1" x14ac:dyDescent="0.25">
      <c r="A103" s="298"/>
    </row>
    <row r="104" spans="1:1" s="178" customFormat="1" x14ac:dyDescent="0.25">
      <c r="A104" s="298"/>
    </row>
    <row r="105" spans="1:1" s="178" customFormat="1" x14ac:dyDescent="0.25">
      <c r="A105" s="298"/>
    </row>
    <row r="106" spans="1:1" s="178" customFormat="1" x14ac:dyDescent="0.25">
      <c r="A106" s="298"/>
    </row>
    <row r="107" spans="1:1" s="178" customFormat="1" x14ac:dyDescent="0.25">
      <c r="A107" s="298"/>
    </row>
    <row r="108" spans="1:1" s="178" customFormat="1" x14ac:dyDescent="0.25">
      <c r="A108" s="298"/>
    </row>
    <row r="109" spans="1:1" s="178" customFormat="1" x14ac:dyDescent="0.25">
      <c r="A109" s="298"/>
    </row>
    <row r="110" spans="1:1" s="178" customFormat="1" x14ac:dyDescent="0.25">
      <c r="A110" s="298"/>
    </row>
    <row r="111" spans="1:1" s="178" customFormat="1" x14ac:dyDescent="0.25">
      <c r="A111" s="298"/>
    </row>
    <row r="112" spans="1:1" s="178" customFormat="1" x14ac:dyDescent="0.25">
      <c r="A112" s="298"/>
    </row>
    <row r="113" spans="1:1" s="178" customFormat="1" x14ac:dyDescent="0.25">
      <c r="A113" s="298"/>
    </row>
    <row r="114" spans="1:1" s="178" customFormat="1" x14ac:dyDescent="0.25">
      <c r="A114" s="298"/>
    </row>
    <row r="115" spans="1:1" s="178" customFormat="1" x14ac:dyDescent="0.25">
      <c r="A115" s="298"/>
    </row>
    <row r="116" spans="1:1" s="178" customFormat="1" x14ac:dyDescent="0.25">
      <c r="A116" s="298"/>
    </row>
    <row r="117" spans="1:1" s="178" customFormat="1" x14ac:dyDescent="0.25">
      <c r="A117" s="298"/>
    </row>
    <row r="118" spans="1:1" s="178" customFormat="1" x14ac:dyDescent="0.25">
      <c r="A118" s="298"/>
    </row>
    <row r="119" spans="1:1" s="178" customFormat="1" x14ac:dyDescent="0.25">
      <c r="A119" s="298"/>
    </row>
    <row r="120" spans="1:1" s="178" customFormat="1" x14ac:dyDescent="0.25">
      <c r="A120" s="298"/>
    </row>
    <row r="121" spans="1:1" s="178" customFormat="1" x14ac:dyDescent="0.25">
      <c r="A121" s="298"/>
    </row>
    <row r="122" spans="1:1" s="178" customFormat="1" x14ac:dyDescent="0.25">
      <c r="A122" s="298"/>
    </row>
    <row r="123" spans="1:1" s="178" customFormat="1" x14ac:dyDescent="0.25">
      <c r="A123" s="298"/>
    </row>
    <row r="124" spans="1:1" s="178" customFormat="1" x14ac:dyDescent="0.25">
      <c r="A124" s="298"/>
    </row>
    <row r="125" spans="1:1" s="178" customFormat="1" x14ac:dyDescent="0.25">
      <c r="A125" s="298"/>
    </row>
    <row r="126" spans="1:1" s="178" customFormat="1" x14ac:dyDescent="0.25">
      <c r="A126" s="298"/>
    </row>
    <row r="127" spans="1:1" s="178" customFormat="1" x14ac:dyDescent="0.25">
      <c r="A127" s="298"/>
    </row>
    <row r="128" spans="1:1" s="178" customFormat="1" x14ac:dyDescent="0.25">
      <c r="A128" s="298"/>
    </row>
    <row r="129" spans="1:1" s="178" customFormat="1" x14ac:dyDescent="0.25">
      <c r="A129" s="298"/>
    </row>
    <row r="130" spans="1:1" s="178" customFormat="1" x14ac:dyDescent="0.25">
      <c r="A130" s="298"/>
    </row>
    <row r="131" spans="1:1" s="178" customFormat="1" x14ac:dyDescent="0.25">
      <c r="A131" s="298"/>
    </row>
    <row r="132" spans="1:1" s="178" customFormat="1" x14ac:dyDescent="0.25">
      <c r="A132" s="298"/>
    </row>
    <row r="133" spans="1:1" s="178" customFormat="1" x14ac:dyDescent="0.25">
      <c r="A133" s="298"/>
    </row>
    <row r="134" spans="1:1" s="178" customFormat="1" x14ac:dyDescent="0.25">
      <c r="A134" s="298"/>
    </row>
    <row r="135" spans="1:1" s="178" customFormat="1" x14ac:dyDescent="0.25">
      <c r="A135" s="298"/>
    </row>
    <row r="136" spans="1:1" s="178" customFormat="1" x14ac:dyDescent="0.25">
      <c r="A136" s="298"/>
    </row>
    <row r="137" spans="1:1" s="178" customFormat="1" x14ac:dyDescent="0.25">
      <c r="A137" s="298"/>
    </row>
    <row r="138" spans="1:1" s="178" customFormat="1" x14ac:dyDescent="0.25">
      <c r="A138" s="298"/>
    </row>
    <row r="139" spans="1:1" s="178" customFormat="1" x14ac:dyDescent="0.25">
      <c r="A139" s="298"/>
    </row>
    <row r="140" spans="1:1" s="178" customFormat="1" x14ac:dyDescent="0.25">
      <c r="A140" s="298"/>
    </row>
    <row r="141" spans="1:1" s="178" customFormat="1" x14ac:dyDescent="0.25">
      <c r="A141" s="298"/>
    </row>
    <row r="142" spans="1:1" s="178" customFormat="1" x14ac:dyDescent="0.25">
      <c r="A142" s="298"/>
    </row>
    <row r="143" spans="1:1" s="178" customFormat="1" x14ac:dyDescent="0.25">
      <c r="A143" s="298"/>
    </row>
    <row r="144" spans="1:1" s="178" customFormat="1" x14ac:dyDescent="0.25">
      <c r="A144" s="298"/>
    </row>
    <row r="145" spans="1:1" s="178" customFormat="1" x14ac:dyDescent="0.25">
      <c r="A145" s="298"/>
    </row>
    <row r="146" spans="1:1" s="178" customFormat="1" x14ac:dyDescent="0.25">
      <c r="A146" s="298"/>
    </row>
    <row r="147" spans="1:1" s="178" customFormat="1" x14ac:dyDescent="0.25">
      <c r="A147" s="298"/>
    </row>
    <row r="148" spans="1:1" s="178" customFormat="1" x14ac:dyDescent="0.25">
      <c r="A148" s="298"/>
    </row>
    <row r="149" spans="1:1" s="178" customFormat="1" x14ac:dyDescent="0.25">
      <c r="A149" s="298"/>
    </row>
    <row r="150" spans="1:1" s="178" customFormat="1" x14ac:dyDescent="0.25">
      <c r="A150" s="298"/>
    </row>
    <row r="151" spans="1:1" s="178" customFormat="1" x14ac:dyDescent="0.25">
      <c r="A151" s="298"/>
    </row>
    <row r="152" spans="1:1" s="178" customFormat="1" x14ac:dyDescent="0.25">
      <c r="A152" s="298"/>
    </row>
    <row r="153" spans="1:1" s="178" customFormat="1" x14ac:dyDescent="0.25">
      <c r="A153" s="298"/>
    </row>
    <row r="154" spans="1:1" s="178" customFormat="1" x14ac:dyDescent="0.25">
      <c r="A154" s="298"/>
    </row>
    <row r="155" spans="1:1" s="178" customFormat="1" x14ac:dyDescent="0.25">
      <c r="A155" s="298"/>
    </row>
    <row r="156" spans="1:1" s="178" customFormat="1" x14ac:dyDescent="0.25">
      <c r="A156" s="298"/>
    </row>
    <row r="157" spans="1:1" s="178" customFormat="1" x14ac:dyDescent="0.25">
      <c r="A157" s="298"/>
    </row>
    <row r="158" spans="1:1" s="178" customFormat="1" x14ac:dyDescent="0.25">
      <c r="A158" s="298"/>
    </row>
    <row r="159" spans="1:1" s="178" customFormat="1" x14ac:dyDescent="0.25">
      <c r="A159" s="298"/>
    </row>
    <row r="160" spans="1:1" s="178" customFormat="1" x14ac:dyDescent="0.25">
      <c r="A160" s="298"/>
    </row>
    <row r="161" spans="1:1" s="178" customFormat="1" x14ac:dyDescent="0.25">
      <c r="A161" s="298"/>
    </row>
    <row r="162" spans="1:1" s="178" customFormat="1" x14ac:dyDescent="0.25">
      <c r="A162" s="298"/>
    </row>
    <row r="163" spans="1:1" s="178" customFormat="1" x14ac:dyDescent="0.25">
      <c r="A163" s="298"/>
    </row>
    <row r="164" spans="1:1" s="178" customFormat="1" x14ac:dyDescent="0.25">
      <c r="A164" s="298"/>
    </row>
    <row r="165" spans="1:1" s="178" customFormat="1" x14ac:dyDescent="0.25">
      <c r="A165" s="298"/>
    </row>
    <row r="166" spans="1:1" s="178" customFormat="1" x14ac:dyDescent="0.25">
      <c r="A166" s="298"/>
    </row>
    <row r="167" spans="1:1" s="178" customFormat="1" x14ac:dyDescent="0.25">
      <c r="A167" s="298"/>
    </row>
    <row r="168" spans="1:1" s="178" customFormat="1" x14ac:dyDescent="0.25">
      <c r="A168" s="298"/>
    </row>
    <row r="169" spans="1:1" s="178" customFormat="1" x14ac:dyDescent="0.25">
      <c r="A169" s="298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3"/>
  <sheetViews>
    <sheetView topLeftCell="H1" zoomScale="80" zoomScaleNormal="80" workbookViewId="0">
      <pane ySplit="2" topLeftCell="A3" activePane="bottomLeft" state="frozen"/>
      <selection pane="bottomLeft" activeCell="I6" sqref="I6"/>
    </sheetView>
  </sheetViews>
  <sheetFormatPr defaultColWidth="8.85546875" defaultRowHeight="15" outlineLevelCol="2" x14ac:dyDescent="0.25"/>
  <cols>
    <col min="1" max="1" width="52.7109375" style="1" customWidth="1"/>
    <col min="2" max="2" width="7.140625" style="1" customWidth="1"/>
    <col min="3" max="3" width="14.42578125" style="1" customWidth="1"/>
    <col min="4" max="5" width="9.42578125" style="1" customWidth="1"/>
    <col min="6" max="6" width="8.7109375" style="1" customWidth="1"/>
    <col min="7" max="7" width="19.42578125" style="1" customWidth="1"/>
    <col min="8" max="8" width="22.42578125" style="1" bestFit="1" customWidth="1"/>
    <col min="9" max="9" width="20.85546875" style="1" bestFit="1" customWidth="1"/>
    <col min="10" max="10" width="16.140625" style="1" bestFit="1" customWidth="1"/>
    <col min="11" max="11" width="8.85546875" style="1"/>
    <col min="12" max="12" width="14.42578125" style="1" customWidth="1" outlineLevel="2"/>
    <col min="13" max="14" width="9.42578125" style="1" customWidth="1" outlineLevel="2"/>
    <col min="15" max="15" width="8.7109375" style="1" customWidth="1" outlineLevel="2"/>
    <col min="16" max="16" width="19.42578125" style="1" customWidth="1" outlineLevel="2"/>
    <col min="17" max="17" width="22.42578125" style="1" customWidth="1" outlineLevel="2"/>
    <col min="18" max="18" width="20.85546875" style="1" customWidth="1" outlineLevel="2"/>
    <col min="19" max="19" width="16.140625" style="1" customWidth="1" outlineLevel="2"/>
    <col min="20" max="20" width="8.85546875" style="1"/>
    <col min="21" max="21" width="14.42578125" style="1" customWidth="1" outlineLevel="1"/>
    <col min="22" max="23" width="9.42578125" style="1" customWidth="1" outlineLevel="1"/>
    <col min="24" max="24" width="8.7109375" style="1" customWidth="1" outlineLevel="1"/>
    <col min="25" max="25" width="19.42578125" style="1" customWidth="1" outlineLevel="1"/>
    <col min="26" max="26" width="22.42578125" style="1" customWidth="1" outlineLevel="1"/>
    <col min="27" max="27" width="20.85546875" style="1" customWidth="1" outlineLevel="1"/>
    <col min="28" max="28" width="16.140625" style="1" customWidth="1" outlineLevel="1"/>
    <col min="29" max="16384" width="8.85546875" style="1"/>
  </cols>
  <sheetData>
    <row r="1" spans="1:29" ht="15.75" x14ac:dyDescent="0.25">
      <c r="A1" s="190"/>
      <c r="B1" s="193"/>
      <c r="C1" s="192"/>
      <c r="D1" s="348" t="s">
        <v>0</v>
      </c>
      <c r="E1" s="349"/>
      <c r="F1" s="349"/>
      <c r="G1" s="349"/>
      <c r="H1" s="350"/>
      <c r="I1" s="188" t="s">
        <v>5</v>
      </c>
      <c r="J1" s="189" t="s">
        <v>1</v>
      </c>
      <c r="K1" s="191" t="s">
        <v>140</v>
      </c>
      <c r="L1" s="192"/>
      <c r="M1" s="348" t="s">
        <v>0</v>
      </c>
      <c r="N1" s="349"/>
      <c r="O1" s="349"/>
      <c r="P1" s="349"/>
      <c r="Q1" s="350"/>
      <c r="R1" s="188" t="s">
        <v>5</v>
      </c>
      <c r="S1" s="189" t="s">
        <v>1</v>
      </c>
      <c r="T1" s="191" t="s">
        <v>141</v>
      </c>
      <c r="U1" s="192"/>
      <c r="V1" s="348" t="s">
        <v>0</v>
      </c>
      <c r="W1" s="349"/>
      <c r="X1" s="349"/>
      <c r="Y1" s="349"/>
      <c r="Z1" s="350"/>
      <c r="AA1" s="188" t="s">
        <v>5</v>
      </c>
      <c r="AB1" s="189" t="s">
        <v>1</v>
      </c>
      <c r="AC1" s="191" t="s">
        <v>142</v>
      </c>
    </row>
    <row r="2" spans="1:29" ht="16.5" thickBot="1" x14ac:dyDescent="0.3">
      <c r="A2" s="158" t="s">
        <v>7</v>
      </c>
      <c r="B2" s="159" t="s">
        <v>8</v>
      </c>
      <c r="C2" s="160" t="s">
        <v>6</v>
      </c>
      <c r="D2" s="161" t="s">
        <v>9</v>
      </c>
      <c r="E2" s="161" t="s">
        <v>10</v>
      </c>
      <c r="F2" s="161" t="s">
        <v>11</v>
      </c>
      <c r="G2" s="162" t="s">
        <v>12</v>
      </c>
      <c r="H2" s="163" t="s">
        <v>4</v>
      </c>
      <c r="I2" s="160" t="s">
        <v>3</v>
      </c>
      <c r="J2" s="164" t="s">
        <v>4</v>
      </c>
      <c r="K2" s="191" t="s">
        <v>103</v>
      </c>
      <c r="L2" s="160" t="s">
        <v>6</v>
      </c>
      <c r="M2" s="161" t="s">
        <v>9</v>
      </c>
      <c r="N2" s="161" t="s">
        <v>10</v>
      </c>
      <c r="O2" s="161" t="s">
        <v>11</v>
      </c>
      <c r="P2" s="162" t="s">
        <v>12</v>
      </c>
      <c r="Q2" s="163" t="s">
        <v>4</v>
      </c>
      <c r="R2" s="160" t="s">
        <v>3</v>
      </c>
      <c r="S2" s="164" t="s">
        <v>4</v>
      </c>
      <c r="T2" s="191" t="s">
        <v>103</v>
      </c>
      <c r="U2" s="160" t="s">
        <v>6</v>
      </c>
      <c r="V2" s="161" t="s">
        <v>9</v>
      </c>
      <c r="W2" s="161" t="s">
        <v>10</v>
      </c>
      <c r="X2" s="161" t="s">
        <v>11</v>
      </c>
      <c r="Y2" s="162" t="s">
        <v>12</v>
      </c>
      <c r="Z2" s="163" t="s">
        <v>4</v>
      </c>
      <c r="AA2" s="160" t="s">
        <v>3</v>
      </c>
      <c r="AB2" s="164" t="s">
        <v>4</v>
      </c>
      <c r="AC2" s="191" t="s">
        <v>103</v>
      </c>
    </row>
    <row r="3" spans="1:29" ht="15.75" x14ac:dyDescent="0.25">
      <c r="A3" s="8" t="s">
        <v>13</v>
      </c>
      <c r="B3" s="9">
        <v>5350</v>
      </c>
      <c r="C3" s="10"/>
      <c r="D3" s="11"/>
      <c r="E3" s="11"/>
      <c r="F3" s="11"/>
      <c r="G3" s="12"/>
      <c r="H3" s="12"/>
      <c r="I3" s="233">
        <f>SUM(I4)</f>
        <v>0</v>
      </c>
      <c r="J3" s="12"/>
      <c r="K3" s="229">
        <f>I3</f>
        <v>0</v>
      </c>
      <c r="L3" s="10"/>
      <c r="M3" s="11"/>
      <c r="N3" s="11"/>
      <c r="O3" s="11"/>
      <c r="P3" s="12"/>
      <c r="Q3" s="12"/>
      <c r="R3" s="233">
        <f>SUM(R4)</f>
        <v>0</v>
      </c>
      <c r="S3" s="12"/>
      <c r="T3" s="229">
        <f>R3</f>
        <v>0</v>
      </c>
      <c r="U3" s="10"/>
      <c r="V3" s="11"/>
      <c r="W3" s="11"/>
      <c r="X3" s="11"/>
      <c r="Y3" s="12"/>
      <c r="Z3" s="12"/>
      <c r="AA3" s="233">
        <f>SUM(AA4)</f>
        <v>0</v>
      </c>
      <c r="AB3" s="12"/>
      <c r="AC3" s="229">
        <f>AA3</f>
        <v>0</v>
      </c>
    </row>
    <row r="4" spans="1:29" ht="16.5" thickBot="1" x14ac:dyDescent="0.3">
      <c r="A4" s="166" t="s">
        <v>115</v>
      </c>
      <c r="B4" s="185"/>
      <c r="C4" s="160"/>
      <c r="D4" s="161"/>
      <c r="E4" s="161"/>
      <c r="F4" s="161"/>
      <c r="G4" s="162"/>
      <c r="H4" s="163"/>
      <c r="I4" s="44"/>
      <c r="J4" s="164"/>
      <c r="K4" s="187"/>
      <c r="L4" s="160"/>
      <c r="M4" s="161"/>
      <c r="N4" s="161"/>
      <c r="O4" s="161"/>
      <c r="P4" s="162"/>
      <c r="Q4" s="163"/>
      <c r="R4" s="44"/>
      <c r="S4" s="164"/>
      <c r="T4" s="187"/>
      <c r="U4" s="160"/>
      <c r="V4" s="161"/>
      <c r="W4" s="161"/>
      <c r="X4" s="161"/>
      <c r="Y4" s="162"/>
      <c r="Z4" s="163"/>
      <c r="AA4" s="44"/>
      <c r="AB4" s="164"/>
      <c r="AC4" s="187"/>
    </row>
    <row r="5" spans="1:29" ht="16.5" thickBot="1" x14ac:dyDescent="0.3">
      <c r="A5" s="13" t="s">
        <v>14</v>
      </c>
      <c r="B5" s="14">
        <v>5351</v>
      </c>
      <c r="C5" s="10"/>
      <c r="D5" s="11"/>
      <c r="E5" s="11"/>
      <c r="F5" s="11"/>
      <c r="G5" s="12"/>
      <c r="H5" s="12"/>
      <c r="I5" s="10"/>
      <c r="J5" s="12"/>
      <c r="K5" s="229">
        <f>SUM(K6:K7)</f>
        <v>0</v>
      </c>
      <c r="L5" s="10"/>
      <c r="M5" s="11"/>
      <c r="N5" s="11"/>
      <c r="O5" s="11"/>
      <c r="P5" s="12"/>
      <c r="Q5" s="12"/>
      <c r="R5" s="10"/>
      <c r="S5" s="12"/>
      <c r="T5" s="229">
        <f>SUM(T6:T7)</f>
        <v>0</v>
      </c>
      <c r="U5" s="10"/>
      <c r="V5" s="11"/>
      <c r="W5" s="11"/>
      <c r="X5" s="11"/>
      <c r="Y5" s="12"/>
      <c r="Z5" s="12"/>
      <c r="AA5" s="10"/>
      <c r="AB5" s="12"/>
      <c r="AC5" s="229">
        <f>SUM(AC6:AC7)</f>
        <v>0</v>
      </c>
    </row>
    <row r="6" spans="1:29" ht="53.25" customHeight="1" x14ac:dyDescent="0.25">
      <c r="A6" s="166" t="s">
        <v>15</v>
      </c>
      <c r="B6" s="15">
        <v>53511</v>
      </c>
      <c r="C6" s="7"/>
      <c r="D6" s="16"/>
      <c r="E6" s="16"/>
      <c r="F6" s="16"/>
      <c r="G6" s="17"/>
      <c r="H6" s="18"/>
      <c r="I6" s="19"/>
      <c r="J6" s="226">
        <f>2*C6</f>
        <v>0</v>
      </c>
      <c r="K6" s="230">
        <f>J6</f>
        <v>0</v>
      </c>
      <c r="L6" s="7"/>
      <c r="M6" s="16"/>
      <c r="N6" s="16"/>
      <c r="O6" s="16"/>
      <c r="P6" s="17"/>
      <c r="Q6" s="18"/>
      <c r="R6" s="19"/>
      <c r="S6" s="226">
        <f>2*L6</f>
        <v>0</v>
      </c>
      <c r="T6" s="230">
        <f>S6</f>
        <v>0</v>
      </c>
      <c r="U6" s="7"/>
      <c r="V6" s="16"/>
      <c r="W6" s="16"/>
      <c r="X6" s="16"/>
      <c r="Y6" s="17"/>
      <c r="Z6" s="18"/>
      <c r="AA6" s="19"/>
      <c r="AB6" s="226">
        <f>2*U6</f>
        <v>0</v>
      </c>
      <c r="AC6" s="230">
        <f>AB6</f>
        <v>0</v>
      </c>
    </row>
    <row r="7" spans="1:29" ht="48.75" customHeight="1" thickBot="1" x14ac:dyDescent="0.3">
      <c r="A7" s="215" t="s">
        <v>16</v>
      </c>
      <c r="B7" s="216">
        <v>53512</v>
      </c>
      <c r="C7" s="208"/>
      <c r="D7" s="209"/>
      <c r="E7" s="209"/>
      <c r="F7" s="209"/>
      <c r="G7" s="217"/>
      <c r="H7" s="211"/>
      <c r="I7" s="209"/>
      <c r="J7" s="227">
        <f>1*C7</f>
        <v>0</v>
      </c>
      <c r="K7" s="213">
        <f>J7</f>
        <v>0</v>
      </c>
      <c r="L7" s="208"/>
      <c r="M7" s="209"/>
      <c r="N7" s="209"/>
      <c r="O7" s="209"/>
      <c r="P7" s="217"/>
      <c r="Q7" s="211"/>
      <c r="R7" s="209"/>
      <c r="S7" s="227">
        <f>1*L7</f>
        <v>0</v>
      </c>
      <c r="T7" s="213">
        <f>S7</f>
        <v>0</v>
      </c>
      <c r="U7" s="208"/>
      <c r="V7" s="209"/>
      <c r="W7" s="209"/>
      <c r="X7" s="209"/>
      <c r="Y7" s="217"/>
      <c r="Z7" s="211"/>
      <c r="AA7" s="209"/>
      <c r="AB7" s="227">
        <f>1*U7</f>
        <v>0</v>
      </c>
      <c r="AC7" s="213">
        <f>AB7</f>
        <v>0</v>
      </c>
    </row>
    <row r="8" spans="1:29" ht="15.75" x14ac:dyDescent="0.25">
      <c r="A8" s="13" t="s">
        <v>17</v>
      </c>
      <c r="B8" s="14">
        <v>5352</v>
      </c>
      <c r="C8" s="10"/>
      <c r="D8" s="11"/>
      <c r="E8" s="11"/>
      <c r="F8" s="11"/>
      <c r="G8" s="233">
        <f>G9+G12+G22</f>
        <v>0</v>
      </c>
      <c r="H8" s="12"/>
      <c r="I8" s="233">
        <f>I9+I12+I22</f>
        <v>0</v>
      </c>
      <c r="J8" s="12"/>
      <c r="K8" s="229">
        <f>G8+I8</f>
        <v>0</v>
      </c>
      <c r="L8" s="10"/>
      <c r="M8" s="11"/>
      <c r="N8" s="11"/>
      <c r="O8" s="11"/>
      <c r="P8" s="233">
        <f>P9+P12+P22</f>
        <v>0</v>
      </c>
      <c r="Q8" s="12"/>
      <c r="R8" s="233">
        <f>R9+R12+R22</f>
        <v>0</v>
      </c>
      <c r="S8" s="12"/>
      <c r="T8" s="229">
        <f>P8+R8</f>
        <v>0</v>
      </c>
      <c r="U8" s="10"/>
      <c r="V8" s="11"/>
      <c r="W8" s="11"/>
      <c r="X8" s="11"/>
      <c r="Y8" s="233">
        <f>Y9+Y12+Y22</f>
        <v>0</v>
      </c>
      <c r="Z8" s="12"/>
      <c r="AA8" s="233">
        <f>AA9+AA12+AA22</f>
        <v>0</v>
      </c>
      <c r="AB8" s="12"/>
      <c r="AC8" s="229">
        <f>Y8+AA8</f>
        <v>0</v>
      </c>
    </row>
    <row r="9" spans="1:29" x14ac:dyDescent="0.25">
      <c r="A9" s="25" t="s">
        <v>18</v>
      </c>
      <c r="B9" s="26">
        <v>53521</v>
      </c>
      <c r="C9" s="27"/>
      <c r="D9" s="28"/>
      <c r="E9" s="28"/>
      <c r="F9" s="28"/>
      <c r="G9" s="231">
        <f>SUM(G10:G11)</f>
        <v>0</v>
      </c>
      <c r="H9" s="28"/>
      <c r="I9" s="231">
        <f>SUM(I10:I11)</f>
        <v>0</v>
      </c>
      <c r="J9" s="31"/>
      <c r="K9" s="255">
        <f>SUM(D9:J9)</f>
        <v>0</v>
      </c>
      <c r="L9" s="27"/>
      <c r="M9" s="28"/>
      <c r="N9" s="28"/>
      <c r="O9" s="28"/>
      <c r="P9" s="231">
        <f>SUM(P10:P11)</f>
        <v>0</v>
      </c>
      <c r="Q9" s="28"/>
      <c r="R9" s="231">
        <f>SUM(R10:R11)</f>
        <v>0</v>
      </c>
      <c r="S9" s="31"/>
      <c r="T9" s="255">
        <f>SUM(M9:S9)</f>
        <v>0</v>
      </c>
      <c r="U9" s="27"/>
      <c r="V9" s="28"/>
      <c r="W9" s="28"/>
      <c r="X9" s="28"/>
      <c r="Y9" s="231">
        <f>SUM(Y10:Y11)</f>
        <v>0</v>
      </c>
      <c r="Z9" s="28"/>
      <c r="AA9" s="231">
        <f>SUM(AA10:AA11)</f>
        <v>0</v>
      </c>
      <c r="AB9" s="31"/>
      <c r="AC9" s="255">
        <f>SUM(V9:AB9)</f>
        <v>0</v>
      </c>
    </row>
    <row r="10" spans="1:29" ht="38.25" x14ac:dyDescent="0.25">
      <c r="A10" s="168" t="s">
        <v>19</v>
      </c>
      <c r="B10" s="32"/>
      <c r="C10" s="21"/>
      <c r="D10" s="24"/>
      <c r="E10" s="24"/>
      <c r="F10" s="24" t="s">
        <v>2</v>
      </c>
      <c r="G10" s="198">
        <f>(2*(0.1*C10))/5</f>
        <v>0</v>
      </c>
      <c r="H10" s="34" t="s">
        <v>20</v>
      </c>
      <c r="I10" s="24"/>
      <c r="J10" s="35"/>
      <c r="K10" s="35"/>
      <c r="L10" s="21"/>
      <c r="M10" s="24"/>
      <c r="N10" s="24"/>
      <c r="O10" s="24" t="s">
        <v>2</v>
      </c>
      <c r="P10" s="198">
        <f>(2*(0.1*L10))/5</f>
        <v>0</v>
      </c>
      <c r="Q10" s="34" t="s">
        <v>20</v>
      </c>
      <c r="R10" s="24"/>
      <c r="S10" s="35"/>
      <c r="T10" s="35"/>
      <c r="U10" s="21"/>
      <c r="V10" s="24"/>
      <c r="W10" s="24"/>
      <c r="X10" s="24" t="s">
        <v>2</v>
      </c>
      <c r="Y10" s="198">
        <f>(2*(0.1*U10))/5</f>
        <v>0</v>
      </c>
      <c r="Z10" s="34" t="s">
        <v>20</v>
      </c>
      <c r="AA10" s="24"/>
      <c r="AB10" s="35"/>
      <c r="AC10" s="35"/>
    </row>
    <row r="11" spans="1:29" x14ac:dyDescent="0.25">
      <c r="A11" s="168" t="s">
        <v>116</v>
      </c>
      <c r="B11" s="84"/>
      <c r="C11" s="80"/>
      <c r="D11" s="22"/>
      <c r="E11" s="256"/>
      <c r="F11" s="256"/>
      <c r="G11" s="257"/>
      <c r="H11" s="85"/>
      <c r="I11" s="280">
        <f>(C11*2*(1/10))/5</f>
        <v>0</v>
      </c>
      <c r="J11" s="257"/>
      <c r="K11" s="199"/>
      <c r="L11" s="80"/>
      <c r="M11" s="22"/>
      <c r="N11" s="256"/>
      <c r="O11" s="256"/>
      <c r="P11" s="257"/>
      <c r="Q11" s="85"/>
      <c r="R11" s="280">
        <f>(L11*2*(1/10))/5</f>
        <v>0</v>
      </c>
      <c r="S11" s="257"/>
      <c r="T11" s="199"/>
      <c r="U11" s="80"/>
      <c r="V11" s="22"/>
      <c r="W11" s="256"/>
      <c r="X11" s="256"/>
      <c r="Y11" s="257"/>
      <c r="Z11" s="85"/>
      <c r="AA11" s="280">
        <f>(U11*2*(1/10))/5</f>
        <v>0</v>
      </c>
      <c r="AB11" s="257"/>
      <c r="AC11" s="199"/>
    </row>
    <row r="12" spans="1:29" x14ac:dyDescent="0.25">
      <c r="A12" s="25" t="s">
        <v>21</v>
      </c>
      <c r="B12" s="36">
        <v>53522</v>
      </c>
      <c r="C12" s="37"/>
      <c r="D12" s="38"/>
      <c r="E12" s="39"/>
      <c r="F12" s="39"/>
      <c r="G12" s="232">
        <f>SUM(G13:G21)</f>
        <v>0</v>
      </c>
      <c r="H12" s="38"/>
      <c r="I12" s="39"/>
      <c r="J12" s="31"/>
      <c r="K12" s="255">
        <f>SUM(D12:J12)</f>
        <v>0</v>
      </c>
      <c r="L12" s="37"/>
      <c r="M12" s="38"/>
      <c r="N12" s="39"/>
      <c r="O12" s="39"/>
      <c r="P12" s="232">
        <f>SUM(P13:P21)</f>
        <v>0</v>
      </c>
      <c r="Q12" s="38"/>
      <c r="R12" s="39"/>
      <c r="S12" s="31"/>
      <c r="T12" s="255">
        <f>SUM(M12:S12)</f>
        <v>0</v>
      </c>
      <c r="U12" s="37"/>
      <c r="V12" s="38"/>
      <c r="W12" s="39"/>
      <c r="X12" s="39"/>
      <c r="Y12" s="232">
        <f>SUM(Y13:Y21)</f>
        <v>0</v>
      </c>
      <c r="Z12" s="38"/>
      <c r="AA12" s="39"/>
      <c r="AB12" s="31"/>
      <c r="AC12" s="255">
        <f>SUM(V12:AB12)</f>
        <v>0</v>
      </c>
    </row>
    <row r="13" spans="1:29" x14ac:dyDescent="0.25">
      <c r="A13" s="166" t="s">
        <v>22</v>
      </c>
      <c r="B13" s="42"/>
      <c r="C13" s="43"/>
      <c r="D13" s="19"/>
      <c r="E13" s="16"/>
      <c r="F13" s="16"/>
      <c r="G13" s="225">
        <f>2*C13</f>
        <v>0</v>
      </c>
      <c r="H13" s="18"/>
      <c r="I13" s="19"/>
      <c r="J13" s="45"/>
      <c r="K13" s="186"/>
      <c r="L13" s="43"/>
      <c r="M13" s="19"/>
      <c r="N13" s="16"/>
      <c r="O13" s="16"/>
      <c r="P13" s="225">
        <f>2*L13</f>
        <v>0</v>
      </c>
      <c r="Q13" s="18"/>
      <c r="R13" s="19"/>
      <c r="S13" s="45"/>
      <c r="T13" s="186"/>
      <c r="U13" s="43"/>
      <c r="V13" s="19"/>
      <c r="W13" s="16"/>
      <c r="X13" s="16"/>
      <c r="Y13" s="225">
        <f>2*U13</f>
        <v>0</v>
      </c>
      <c r="Z13" s="18"/>
      <c r="AA13" s="19"/>
      <c r="AB13" s="45"/>
      <c r="AC13" s="186"/>
    </row>
    <row r="14" spans="1:29" ht="25.5" x14ac:dyDescent="0.25">
      <c r="A14" s="169" t="s">
        <v>23</v>
      </c>
      <c r="B14" s="42"/>
      <c r="C14" s="46"/>
      <c r="D14" s="47"/>
      <c r="E14" s="47"/>
      <c r="F14" s="47"/>
      <c r="G14" s="48"/>
      <c r="H14" s="49"/>
      <c r="I14" s="24"/>
      <c r="J14" s="50"/>
      <c r="K14" s="50"/>
      <c r="L14" s="46"/>
      <c r="M14" s="47"/>
      <c r="N14" s="47"/>
      <c r="O14" s="47"/>
      <c r="P14" s="48"/>
      <c r="Q14" s="49"/>
      <c r="R14" s="24"/>
      <c r="S14" s="50"/>
      <c r="T14" s="50"/>
      <c r="U14" s="46"/>
      <c r="V14" s="47"/>
      <c r="W14" s="47"/>
      <c r="X14" s="47"/>
      <c r="Y14" s="48"/>
      <c r="Z14" s="49"/>
      <c r="AA14" s="24"/>
      <c r="AB14" s="50"/>
      <c r="AC14" s="50"/>
    </row>
    <row r="15" spans="1:29" ht="42.75" customHeight="1" x14ac:dyDescent="0.25">
      <c r="A15" s="170" t="s">
        <v>24</v>
      </c>
      <c r="B15" s="51"/>
      <c r="C15" s="21"/>
      <c r="D15" s="52"/>
      <c r="E15" s="52"/>
      <c r="F15" s="52"/>
      <c r="G15" s="198">
        <f>2*C15</f>
        <v>0</v>
      </c>
      <c r="H15" s="23"/>
      <c r="I15" s="22"/>
      <c r="J15" s="35"/>
      <c r="K15" s="87"/>
      <c r="L15" s="21"/>
      <c r="M15" s="52"/>
      <c r="N15" s="52"/>
      <c r="O15" s="52"/>
      <c r="P15" s="198">
        <f>2*L15</f>
        <v>0</v>
      </c>
      <c r="Q15" s="23"/>
      <c r="R15" s="22"/>
      <c r="S15" s="35"/>
      <c r="T15" s="87"/>
      <c r="U15" s="21"/>
      <c r="V15" s="52"/>
      <c r="W15" s="52"/>
      <c r="X15" s="52"/>
      <c r="Y15" s="198">
        <f>2*U15</f>
        <v>0</v>
      </c>
      <c r="Z15" s="23"/>
      <c r="AA15" s="22"/>
      <c r="AB15" s="35"/>
      <c r="AC15" s="87"/>
    </row>
    <row r="16" spans="1:29" x14ac:dyDescent="0.25">
      <c r="A16" s="53" t="s">
        <v>25</v>
      </c>
      <c r="B16" s="54"/>
      <c r="C16" s="55"/>
      <c r="D16" s="56"/>
      <c r="E16" s="56"/>
      <c r="F16" s="56"/>
      <c r="G16" s="57"/>
      <c r="H16" s="58"/>
      <c r="I16" s="59"/>
      <c r="J16" s="60"/>
      <c r="K16" s="203"/>
      <c r="L16" s="55"/>
      <c r="M16" s="56"/>
      <c r="N16" s="56"/>
      <c r="O16" s="56"/>
      <c r="P16" s="57"/>
      <c r="Q16" s="58"/>
      <c r="R16" s="59"/>
      <c r="S16" s="60"/>
      <c r="T16" s="203"/>
      <c r="U16" s="55"/>
      <c r="V16" s="56"/>
      <c r="W16" s="56"/>
      <c r="X16" s="56"/>
      <c r="Y16" s="57"/>
      <c r="Z16" s="58"/>
      <c r="AA16" s="59"/>
      <c r="AB16" s="60"/>
      <c r="AC16" s="203"/>
    </row>
    <row r="17" spans="1:29" ht="25.5" x14ac:dyDescent="0.25">
      <c r="A17" s="171" t="s">
        <v>26</v>
      </c>
      <c r="B17" s="51"/>
      <c r="C17" s="33"/>
      <c r="D17" s="24" t="s">
        <v>2</v>
      </c>
      <c r="E17" s="52"/>
      <c r="F17" s="52"/>
      <c r="G17" s="198">
        <f>15*C17</f>
        <v>0</v>
      </c>
      <c r="H17" s="34" t="s">
        <v>27</v>
      </c>
      <c r="I17" s="24"/>
      <c r="J17" s="35"/>
      <c r="K17" s="187"/>
      <c r="L17" s="33"/>
      <c r="M17" s="24" t="s">
        <v>2</v>
      </c>
      <c r="N17" s="52"/>
      <c r="O17" s="52"/>
      <c r="P17" s="198">
        <f>15*L17</f>
        <v>0</v>
      </c>
      <c r="Q17" s="34" t="s">
        <v>27</v>
      </c>
      <c r="R17" s="24"/>
      <c r="S17" s="35"/>
      <c r="T17" s="187"/>
      <c r="U17" s="33"/>
      <c r="V17" s="24" t="s">
        <v>2</v>
      </c>
      <c r="W17" s="52"/>
      <c r="X17" s="52"/>
      <c r="Y17" s="198">
        <f>15*U17</f>
        <v>0</v>
      </c>
      <c r="Z17" s="34" t="s">
        <v>27</v>
      </c>
      <c r="AA17" s="24"/>
      <c r="AB17" s="35"/>
      <c r="AC17" s="187"/>
    </row>
    <row r="18" spans="1:29" x14ac:dyDescent="0.25">
      <c r="A18" s="53" t="s">
        <v>28</v>
      </c>
      <c r="B18" s="55"/>
      <c r="C18" s="55"/>
      <c r="D18" s="58"/>
      <c r="E18" s="58"/>
      <c r="F18" s="58"/>
      <c r="G18" s="57"/>
      <c r="H18" s="58"/>
      <c r="I18" s="59"/>
      <c r="J18" s="60"/>
      <c r="K18" s="203"/>
      <c r="L18" s="55"/>
      <c r="M18" s="58"/>
      <c r="N18" s="58"/>
      <c r="O18" s="58"/>
      <c r="P18" s="57"/>
      <c r="Q18" s="58"/>
      <c r="R18" s="59"/>
      <c r="S18" s="60"/>
      <c r="T18" s="203"/>
      <c r="U18" s="55"/>
      <c r="V18" s="58"/>
      <c r="W18" s="58"/>
      <c r="X18" s="58"/>
      <c r="Y18" s="57"/>
      <c r="Z18" s="58"/>
      <c r="AA18" s="59"/>
      <c r="AB18" s="60"/>
      <c r="AC18" s="203"/>
    </row>
    <row r="19" spans="1:29" ht="25.5" x14ac:dyDescent="0.25">
      <c r="A19" s="172" t="s">
        <v>26</v>
      </c>
      <c r="B19" s="51"/>
      <c r="C19" s="33"/>
      <c r="D19" s="24" t="s">
        <v>2</v>
      </c>
      <c r="E19" s="52"/>
      <c r="F19" s="24"/>
      <c r="G19" s="198">
        <f>5*C19</f>
        <v>0</v>
      </c>
      <c r="H19" s="34" t="s">
        <v>27</v>
      </c>
      <c r="I19" s="24"/>
      <c r="J19" s="35"/>
      <c r="K19" s="35"/>
      <c r="L19" s="33"/>
      <c r="M19" s="24" t="s">
        <v>2</v>
      </c>
      <c r="N19" s="52"/>
      <c r="O19" s="24"/>
      <c r="P19" s="198">
        <f>5*L19</f>
        <v>0</v>
      </c>
      <c r="Q19" s="34" t="s">
        <v>27</v>
      </c>
      <c r="R19" s="24"/>
      <c r="S19" s="35"/>
      <c r="T19" s="35"/>
      <c r="U19" s="33"/>
      <c r="V19" s="24" t="s">
        <v>2</v>
      </c>
      <c r="W19" s="52"/>
      <c r="X19" s="24"/>
      <c r="Y19" s="198">
        <f>5*U19</f>
        <v>0</v>
      </c>
      <c r="Z19" s="34" t="s">
        <v>27</v>
      </c>
      <c r="AA19" s="24"/>
      <c r="AB19" s="35"/>
      <c r="AC19" s="35"/>
    </row>
    <row r="20" spans="1:29" x14ac:dyDescent="0.25">
      <c r="A20" s="62" t="s">
        <v>29</v>
      </c>
      <c r="B20" s="55"/>
      <c r="C20" s="55"/>
      <c r="D20" s="58"/>
      <c r="E20" s="58"/>
      <c r="F20" s="58"/>
      <c r="G20" s="57"/>
      <c r="H20" s="58"/>
      <c r="I20" s="59"/>
      <c r="J20" s="60"/>
      <c r="K20" s="203"/>
      <c r="L20" s="55"/>
      <c r="M20" s="58"/>
      <c r="N20" s="58"/>
      <c r="O20" s="58"/>
      <c r="P20" s="57"/>
      <c r="Q20" s="58"/>
      <c r="R20" s="59"/>
      <c r="S20" s="60"/>
      <c r="T20" s="203"/>
      <c r="U20" s="55"/>
      <c r="V20" s="58"/>
      <c r="W20" s="58"/>
      <c r="X20" s="58"/>
      <c r="Y20" s="57"/>
      <c r="Z20" s="58"/>
      <c r="AA20" s="59"/>
      <c r="AB20" s="60"/>
      <c r="AC20" s="203"/>
    </row>
    <row r="21" spans="1:29" ht="25.5" x14ac:dyDescent="0.25">
      <c r="A21" s="172" t="s">
        <v>26</v>
      </c>
      <c r="B21" s="51"/>
      <c r="C21" s="33"/>
      <c r="D21" s="24" t="s">
        <v>2</v>
      </c>
      <c r="E21" s="52"/>
      <c r="F21" s="24"/>
      <c r="G21" s="198">
        <f>1*C21</f>
        <v>0</v>
      </c>
      <c r="H21" s="34" t="s">
        <v>27</v>
      </c>
      <c r="I21" s="24"/>
      <c r="J21" s="35"/>
      <c r="K21" s="187"/>
      <c r="L21" s="33"/>
      <c r="M21" s="24" t="s">
        <v>2</v>
      </c>
      <c r="N21" s="52"/>
      <c r="O21" s="24"/>
      <c r="P21" s="198">
        <f>1*L21</f>
        <v>0</v>
      </c>
      <c r="Q21" s="34" t="s">
        <v>27</v>
      </c>
      <c r="R21" s="24"/>
      <c r="S21" s="35"/>
      <c r="T21" s="187"/>
      <c r="U21" s="33"/>
      <c r="V21" s="24" t="s">
        <v>2</v>
      </c>
      <c r="W21" s="52"/>
      <c r="X21" s="24"/>
      <c r="Y21" s="198">
        <f>1*U21</f>
        <v>0</v>
      </c>
      <c r="Z21" s="34" t="s">
        <v>27</v>
      </c>
      <c r="AA21" s="24"/>
      <c r="AB21" s="35"/>
      <c r="AC21" s="187"/>
    </row>
    <row r="22" spans="1:29" x14ac:dyDescent="0.25">
      <c r="A22" s="25" t="s">
        <v>30</v>
      </c>
      <c r="B22" s="36">
        <v>53523</v>
      </c>
      <c r="C22" s="37"/>
      <c r="D22" s="38"/>
      <c r="E22" s="38"/>
      <c r="F22" s="38"/>
      <c r="G22" s="232">
        <f>SUM(G23:G43)</f>
        <v>0</v>
      </c>
      <c r="H22" s="38"/>
      <c r="I22" s="232">
        <f>SUM(I23:I43)</f>
        <v>0</v>
      </c>
      <c r="J22" s="41"/>
      <c r="K22" s="255">
        <f>SUM(D22:J22)</f>
        <v>0</v>
      </c>
      <c r="L22" s="37"/>
      <c r="M22" s="38"/>
      <c r="N22" s="38"/>
      <c r="O22" s="38"/>
      <c r="P22" s="232">
        <f>SUM(P23:P43)</f>
        <v>0</v>
      </c>
      <c r="Q22" s="38"/>
      <c r="R22" s="232">
        <f>SUM(R23:R43)</f>
        <v>0</v>
      </c>
      <c r="S22" s="41"/>
      <c r="T22" s="255">
        <f>SUM(M22:S22)</f>
        <v>0</v>
      </c>
      <c r="U22" s="37"/>
      <c r="V22" s="38"/>
      <c r="W22" s="38"/>
      <c r="X22" s="38"/>
      <c r="Y22" s="232">
        <f>SUM(Y23:Y43)</f>
        <v>0</v>
      </c>
      <c r="Z22" s="38"/>
      <c r="AA22" s="232">
        <f>SUM(AA23:AA43)</f>
        <v>0</v>
      </c>
      <c r="AB22" s="41"/>
      <c r="AC22" s="255">
        <f>SUM(V22:AB22)</f>
        <v>0</v>
      </c>
    </row>
    <row r="23" spans="1:29" x14ac:dyDescent="0.25">
      <c r="A23" s="167" t="s">
        <v>154</v>
      </c>
      <c r="B23" s="32"/>
      <c r="C23" s="21"/>
      <c r="D23" s="83"/>
      <c r="E23" s="52"/>
      <c r="F23" s="83"/>
      <c r="G23" s="198"/>
      <c r="H23" s="78"/>
      <c r="I23" s="24">
        <f>0.25*C23</f>
        <v>0</v>
      </c>
      <c r="J23" s="79"/>
      <c r="K23" s="187"/>
      <c r="L23" s="21"/>
      <c r="M23" s="83"/>
      <c r="N23" s="52"/>
      <c r="O23" s="83"/>
      <c r="P23" s="198"/>
      <c r="Q23" s="78"/>
      <c r="R23" s="24">
        <f>0.25*L23</f>
        <v>0</v>
      </c>
      <c r="S23" s="79"/>
      <c r="T23" s="187"/>
      <c r="U23" s="21"/>
      <c r="V23" s="83"/>
      <c r="W23" s="52"/>
      <c r="X23" s="83"/>
      <c r="Y23" s="198"/>
      <c r="Z23" s="78"/>
      <c r="AA23" s="24">
        <f>0.25*U23</f>
        <v>0</v>
      </c>
      <c r="AB23" s="79"/>
      <c r="AC23" s="187"/>
    </row>
    <row r="24" spans="1:29" x14ac:dyDescent="0.25">
      <c r="A24" s="63" t="s">
        <v>109</v>
      </c>
      <c r="B24" s="64"/>
      <c r="C24" s="64"/>
      <c r="D24" s="65"/>
      <c r="E24" s="65"/>
      <c r="F24" s="65"/>
      <c r="G24" s="66"/>
      <c r="H24" s="65"/>
      <c r="I24" s="67"/>
      <c r="J24" s="68"/>
      <c r="K24" s="196"/>
      <c r="L24" s="64"/>
      <c r="M24" s="65"/>
      <c r="N24" s="65"/>
      <c r="O24" s="65"/>
      <c r="P24" s="66"/>
      <c r="Q24" s="65"/>
      <c r="R24" s="67"/>
      <c r="S24" s="68"/>
      <c r="T24" s="196"/>
      <c r="U24" s="64"/>
      <c r="V24" s="65"/>
      <c r="W24" s="65"/>
      <c r="X24" s="65"/>
      <c r="Y24" s="66"/>
      <c r="Z24" s="65"/>
      <c r="AA24" s="67"/>
      <c r="AB24" s="68"/>
      <c r="AC24" s="196"/>
    </row>
    <row r="25" spans="1:29" x14ac:dyDescent="0.25">
      <c r="A25" s="166" t="s">
        <v>31</v>
      </c>
      <c r="B25" s="69"/>
      <c r="C25" s="7"/>
      <c r="D25" s="70"/>
      <c r="E25" s="16"/>
      <c r="F25" s="314" t="s">
        <v>2</v>
      </c>
      <c r="G25" s="225">
        <f>(2*C25)/5</f>
        <v>0</v>
      </c>
      <c r="H25" s="71"/>
      <c r="I25" s="70"/>
      <c r="J25" s="72"/>
      <c r="K25" s="45"/>
      <c r="L25" s="7"/>
      <c r="M25" s="70"/>
      <c r="N25" s="16" t="s">
        <v>2</v>
      </c>
      <c r="O25" s="70"/>
      <c r="P25" s="225">
        <f>(2*L25)/3</f>
        <v>0</v>
      </c>
      <c r="Q25" s="71"/>
      <c r="R25" s="70"/>
      <c r="S25" s="72"/>
      <c r="T25" s="45"/>
      <c r="U25" s="7"/>
      <c r="V25" s="70"/>
      <c r="W25" s="16" t="s">
        <v>2</v>
      </c>
      <c r="X25" s="70"/>
      <c r="Y25" s="225">
        <f>(2*U25)/3</f>
        <v>0</v>
      </c>
      <c r="Z25" s="71"/>
      <c r="AA25" s="70"/>
      <c r="AB25" s="72"/>
      <c r="AC25" s="45"/>
    </row>
    <row r="26" spans="1:29" x14ac:dyDescent="0.25">
      <c r="A26" s="165" t="s">
        <v>32</v>
      </c>
      <c r="B26" s="73"/>
      <c r="C26" s="46"/>
      <c r="D26" s="47" t="s">
        <v>2</v>
      </c>
      <c r="E26" s="74"/>
      <c r="F26" s="74"/>
      <c r="G26" s="224">
        <f>3*C26</f>
        <v>0</v>
      </c>
      <c r="H26" s="75"/>
      <c r="I26" s="76"/>
      <c r="J26" s="77"/>
      <c r="K26" s="50"/>
      <c r="L26" s="46"/>
      <c r="M26" s="47" t="s">
        <v>2</v>
      </c>
      <c r="N26" s="74"/>
      <c r="O26" s="74"/>
      <c r="P26" s="224">
        <f>3*L26</f>
        <v>0</v>
      </c>
      <c r="Q26" s="75"/>
      <c r="R26" s="76"/>
      <c r="S26" s="77"/>
      <c r="T26" s="50"/>
      <c r="U26" s="46"/>
      <c r="V26" s="47" t="s">
        <v>2</v>
      </c>
      <c r="W26" s="74"/>
      <c r="X26" s="74"/>
      <c r="Y26" s="224">
        <f>3*U26</f>
        <v>0</v>
      </c>
      <c r="Z26" s="75"/>
      <c r="AA26" s="76"/>
      <c r="AB26" s="77"/>
      <c r="AC26" s="50"/>
    </row>
    <row r="27" spans="1:29" ht="63.75" x14ac:dyDescent="0.25">
      <c r="A27" s="167" t="s">
        <v>33</v>
      </c>
      <c r="B27" s="32"/>
      <c r="C27" s="80"/>
      <c r="D27" s="52"/>
      <c r="E27" s="52"/>
      <c r="F27" s="52" t="s">
        <v>2</v>
      </c>
      <c r="G27" s="222">
        <f>10*C27/5</f>
        <v>0</v>
      </c>
      <c r="H27" s="78"/>
      <c r="I27" s="24"/>
      <c r="J27" s="87"/>
      <c r="K27" s="202"/>
      <c r="L27" s="80"/>
      <c r="M27" s="52"/>
      <c r="N27" s="52"/>
      <c r="O27" s="52"/>
      <c r="P27" s="222">
        <f>10*L27/5</f>
        <v>0</v>
      </c>
      <c r="Q27" s="78"/>
      <c r="R27" s="24"/>
      <c r="S27" s="87"/>
      <c r="T27" s="202"/>
      <c r="U27" s="80"/>
      <c r="V27" s="52"/>
      <c r="W27" s="52"/>
      <c r="X27" s="52"/>
      <c r="Y27" s="222">
        <f>10*U27/5</f>
        <v>0</v>
      </c>
      <c r="Z27" s="78"/>
      <c r="AA27" s="24"/>
      <c r="AB27" s="87"/>
      <c r="AC27" s="202"/>
    </row>
    <row r="28" spans="1:29" x14ac:dyDescent="0.25">
      <c r="A28" s="63" t="s">
        <v>34</v>
      </c>
      <c r="B28" s="64"/>
      <c r="C28" s="64"/>
      <c r="D28" s="65"/>
      <c r="E28" s="65"/>
      <c r="F28" s="65"/>
      <c r="G28" s="66"/>
      <c r="H28" s="65"/>
      <c r="I28" s="67"/>
      <c r="J28" s="68"/>
      <c r="K28" s="196"/>
      <c r="L28" s="64"/>
      <c r="M28" s="65"/>
      <c r="N28" s="65"/>
      <c r="O28" s="65"/>
      <c r="P28" s="66"/>
      <c r="Q28" s="65"/>
      <c r="R28" s="67"/>
      <c r="S28" s="68"/>
      <c r="T28" s="196"/>
      <c r="U28" s="64"/>
      <c r="V28" s="65"/>
      <c r="W28" s="65"/>
      <c r="X28" s="65"/>
      <c r="Y28" s="66"/>
      <c r="Z28" s="65"/>
      <c r="AA28" s="67"/>
      <c r="AB28" s="68"/>
      <c r="AC28" s="196"/>
    </row>
    <row r="29" spans="1:29" x14ac:dyDescent="0.25">
      <c r="A29" s="167" t="s">
        <v>35</v>
      </c>
      <c r="B29" s="32"/>
      <c r="C29" s="7"/>
      <c r="D29" s="70"/>
      <c r="E29" s="70"/>
      <c r="F29" s="52" t="s">
        <v>2</v>
      </c>
      <c r="G29" s="223">
        <f>(1*C29)/5</f>
        <v>0</v>
      </c>
      <c r="H29" s="78"/>
      <c r="I29" s="70"/>
      <c r="J29" s="79"/>
      <c r="K29" s="186"/>
      <c r="L29" s="7"/>
      <c r="M29" s="70"/>
      <c r="N29" s="70"/>
      <c r="O29" s="52" t="s">
        <v>2</v>
      </c>
      <c r="P29" s="223">
        <f>(1*L29)/5</f>
        <v>0</v>
      </c>
      <c r="Q29" s="78"/>
      <c r="R29" s="70"/>
      <c r="S29" s="79"/>
      <c r="T29" s="186"/>
      <c r="U29" s="7"/>
      <c r="V29" s="70"/>
      <c r="W29" s="70"/>
      <c r="X29" s="52" t="s">
        <v>2</v>
      </c>
      <c r="Y29" s="223">
        <f>(1*U29)/5</f>
        <v>0</v>
      </c>
      <c r="Z29" s="78"/>
      <c r="AA29" s="70"/>
      <c r="AB29" s="79"/>
      <c r="AC29" s="186"/>
    </row>
    <row r="30" spans="1:29" x14ac:dyDescent="0.25">
      <c r="A30" s="173" t="s">
        <v>36</v>
      </c>
      <c r="B30" s="84"/>
      <c r="C30" s="80"/>
      <c r="D30" s="81"/>
      <c r="E30" s="81"/>
      <c r="F30" s="313" t="s">
        <v>2</v>
      </c>
      <c r="G30" s="222">
        <f>5*C30/5</f>
        <v>0</v>
      </c>
      <c r="H30" s="82"/>
      <c r="I30" s="83"/>
      <c r="J30" s="197"/>
      <c r="K30" s="87"/>
      <c r="L30" s="80"/>
      <c r="M30" s="81"/>
      <c r="N30" s="81"/>
      <c r="O30" s="81"/>
      <c r="P30" s="222">
        <f>5*L30/5</f>
        <v>0</v>
      </c>
      <c r="Q30" s="82"/>
      <c r="R30" s="83"/>
      <c r="S30" s="197"/>
      <c r="T30" s="87"/>
      <c r="U30" s="80"/>
      <c r="V30" s="81"/>
      <c r="W30" s="81"/>
      <c r="X30" s="81"/>
      <c r="Y30" s="222">
        <f>5*U30/5</f>
        <v>0</v>
      </c>
      <c r="Z30" s="82"/>
      <c r="AA30" s="83"/>
      <c r="AB30" s="197"/>
      <c r="AC30" s="87"/>
    </row>
    <row r="31" spans="1:29" x14ac:dyDescent="0.25">
      <c r="A31" s="63" t="s">
        <v>37</v>
      </c>
      <c r="B31" s="64"/>
      <c r="C31" s="64"/>
      <c r="D31" s="65"/>
      <c r="E31" s="65"/>
      <c r="F31" s="67"/>
      <c r="G31" s="66"/>
      <c r="H31" s="65"/>
      <c r="I31" s="67"/>
      <c r="J31" s="68"/>
      <c r="K31" s="196"/>
      <c r="L31" s="64"/>
      <c r="M31" s="65"/>
      <c r="N31" s="65"/>
      <c r="O31" s="67"/>
      <c r="P31" s="66"/>
      <c r="Q31" s="65"/>
      <c r="R31" s="67"/>
      <c r="S31" s="68"/>
      <c r="T31" s="196"/>
      <c r="U31" s="64"/>
      <c r="V31" s="65"/>
      <c r="W31" s="65"/>
      <c r="X31" s="67"/>
      <c r="Y31" s="66"/>
      <c r="Z31" s="65"/>
      <c r="AA31" s="67"/>
      <c r="AB31" s="68"/>
      <c r="AC31" s="196"/>
    </row>
    <row r="32" spans="1:29" s="2" customFormat="1" x14ac:dyDescent="0.25">
      <c r="A32" s="166" t="s">
        <v>38</v>
      </c>
      <c r="B32" s="15"/>
      <c r="C32" s="7"/>
      <c r="D32" s="16"/>
      <c r="E32" s="16" t="s">
        <v>2</v>
      </c>
      <c r="F32" s="16"/>
      <c r="G32" s="225">
        <f>(1*C32)/3</f>
        <v>0</v>
      </c>
      <c r="H32" s="18"/>
      <c r="I32" s="19"/>
      <c r="J32" s="45"/>
      <c r="K32" s="45"/>
      <c r="L32" s="7"/>
      <c r="M32" s="16"/>
      <c r="N32" s="16" t="s">
        <v>2</v>
      </c>
      <c r="O32" s="16"/>
      <c r="P32" s="225">
        <f>(1*L32)/3</f>
        <v>0</v>
      </c>
      <c r="Q32" s="18"/>
      <c r="R32" s="19"/>
      <c r="S32" s="45"/>
      <c r="T32" s="45"/>
      <c r="U32" s="7"/>
      <c r="V32" s="16"/>
      <c r="W32" s="16" t="s">
        <v>2</v>
      </c>
      <c r="X32" s="16"/>
      <c r="Y32" s="225">
        <f>(1*U32)/3</f>
        <v>0</v>
      </c>
      <c r="Z32" s="18"/>
      <c r="AA32" s="19"/>
      <c r="AB32" s="45"/>
      <c r="AC32" s="45"/>
    </row>
    <row r="33" spans="1:29" s="2" customFormat="1" x14ac:dyDescent="0.25">
      <c r="A33" s="166" t="s">
        <v>113</v>
      </c>
      <c r="B33" s="20"/>
      <c r="C33" s="7"/>
      <c r="D33" s="52"/>
      <c r="E33" s="52"/>
      <c r="F33" s="52"/>
      <c r="G33" s="198"/>
      <c r="H33" s="23"/>
      <c r="I33" s="22">
        <f>C33*1</f>
        <v>0</v>
      </c>
      <c r="J33" s="35"/>
      <c r="K33" s="35"/>
      <c r="L33" s="7"/>
      <c r="M33" s="52"/>
      <c r="N33" s="52"/>
      <c r="O33" s="52"/>
      <c r="P33" s="198"/>
      <c r="Q33" s="23"/>
      <c r="R33" s="22">
        <f>L33*1</f>
        <v>0</v>
      </c>
      <c r="S33" s="35"/>
      <c r="T33" s="35"/>
      <c r="U33" s="7"/>
      <c r="V33" s="52"/>
      <c r="W33" s="52"/>
      <c r="X33" s="52"/>
      <c r="Y33" s="198"/>
      <c r="Z33" s="23"/>
      <c r="AA33" s="22">
        <f>U33*1</f>
        <v>0</v>
      </c>
      <c r="AB33" s="35"/>
      <c r="AC33" s="35"/>
    </row>
    <row r="34" spans="1:29" s="2" customFormat="1" ht="25.5" x14ac:dyDescent="0.25">
      <c r="A34" s="173" t="s">
        <v>39</v>
      </c>
      <c r="B34" s="84"/>
      <c r="C34" s="22"/>
      <c r="D34" s="22" t="s">
        <v>2</v>
      </c>
      <c r="E34" s="22"/>
      <c r="F34" s="22"/>
      <c r="G34" s="221"/>
      <c r="H34" s="85"/>
      <c r="I34" s="86"/>
      <c r="J34" s="87"/>
      <c r="K34" s="87"/>
      <c r="L34" s="22"/>
      <c r="M34" s="22" t="s">
        <v>2</v>
      </c>
      <c r="N34" s="22"/>
      <c r="O34" s="22"/>
      <c r="P34" s="221"/>
      <c r="Q34" s="85"/>
      <c r="R34" s="86"/>
      <c r="S34" s="87"/>
      <c r="T34" s="87"/>
      <c r="U34" s="22"/>
      <c r="V34" s="22" t="s">
        <v>2</v>
      </c>
      <c r="W34" s="22"/>
      <c r="X34" s="22"/>
      <c r="Y34" s="221"/>
      <c r="Z34" s="85"/>
      <c r="AA34" s="86"/>
      <c r="AB34" s="87"/>
      <c r="AC34" s="87"/>
    </row>
    <row r="35" spans="1:29" x14ac:dyDescent="0.25">
      <c r="A35" s="63" t="s">
        <v>40</v>
      </c>
      <c r="B35" s="64"/>
      <c r="C35" s="64"/>
      <c r="D35" s="65"/>
      <c r="E35" s="65"/>
      <c r="F35" s="65"/>
      <c r="G35" s="66"/>
      <c r="H35" s="65"/>
      <c r="I35" s="67"/>
      <c r="J35" s="68"/>
      <c r="K35" s="196"/>
      <c r="L35" s="64"/>
      <c r="M35" s="65"/>
      <c r="N35" s="65"/>
      <c r="O35" s="65"/>
      <c r="P35" s="66"/>
      <c r="Q35" s="65"/>
      <c r="R35" s="67"/>
      <c r="S35" s="68"/>
      <c r="T35" s="196"/>
      <c r="U35" s="64"/>
      <c r="V35" s="65"/>
      <c r="W35" s="65"/>
      <c r="X35" s="65"/>
      <c r="Y35" s="66"/>
      <c r="Z35" s="65"/>
      <c r="AA35" s="67"/>
      <c r="AB35" s="68"/>
      <c r="AC35" s="196"/>
    </row>
    <row r="36" spans="1:29" ht="25.5" x14ac:dyDescent="0.25">
      <c r="A36" s="166" t="s">
        <v>163</v>
      </c>
      <c r="B36" s="15"/>
      <c r="C36" s="7"/>
      <c r="D36" s="16" t="s">
        <v>2</v>
      </c>
      <c r="E36" s="16"/>
      <c r="F36" s="16"/>
      <c r="G36" s="44"/>
      <c r="H36" s="16"/>
      <c r="I36" s="19"/>
      <c r="J36" s="88"/>
      <c r="K36" s="186"/>
      <c r="L36" s="7"/>
      <c r="M36" s="16" t="s">
        <v>2</v>
      </c>
      <c r="N36" s="16"/>
      <c r="O36" s="16"/>
      <c r="P36" s="44"/>
      <c r="Q36" s="16"/>
      <c r="R36" s="19"/>
      <c r="S36" s="88"/>
      <c r="T36" s="186"/>
      <c r="U36" s="7"/>
      <c r="V36" s="16" t="s">
        <v>2</v>
      </c>
      <c r="W36" s="16"/>
      <c r="X36" s="16"/>
      <c r="Y36" s="44"/>
      <c r="Z36" s="16"/>
      <c r="AA36" s="19"/>
      <c r="AB36" s="88"/>
      <c r="AC36" s="186"/>
    </row>
    <row r="37" spans="1:29" x14ac:dyDescent="0.25">
      <c r="A37" s="167" t="s">
        <v>178</v>
      </c>
      <c r="B37" s="15"/>
      <c r="C37" s="7"/>
      <c r="D37" s="16"/>
      <c r="E37" s="16"/>
      <c r="F37" s="16"/>
      <c r="H37" s="16"/>
      <c r="I37" s="44"/>
      <c r="J37" s="88"/>
      <c r="K37" s="186"/>
      <c r="L37" s="7"/>
      <c r="M37" s="16"/>
      <c r="N37" s="16"/>
      <c r="O37" s="16"/>
      <c r="P37" s="44"/>
      <c r="Q37" s="16"/>
      <c r="R37" s="44"/>
      <c r="S37" s="88"/>
      <c r="T37" s="186"/>
      <c r="U37" s="7"/>
      <c r="V37" s="16"/>
      <c r="W37" s="16"/>
      <c r="X37" s="16"/>
      <c r="Y37" s="44"/>
      <c r="Z37" s="16"/>
      <c r="AA37" s="44"/>
      <c r="AB37" s="88"/>
      <c r="AC37" s="186"/>
    </row>
    <row r="38" spans="1:29" x14ac:dyDescent="0.25">
      <c r="A38" s="174" t="s">
        <v>41</v>
      </c>
      <c r="B38" s="73"/>
      <c r="C38" s="46"/>
      <c r="D38" s="47"/>
      <c r="E38" s="47" t="s">
        <v>2</v>
      </c>
      <c r="F38" s="47"/>
      <c r="G38" s="89">
        <f>(C38/3)</f>
        <v>0</v>
      </c>
      <c r="H38" s="49"/>
      <c r="I38" s="242"/>
      <c r="J38" s="90"/>
      <c r="K38" s="200"/>
      <c r="L38" s="46"/>
      <c r="M38" s="47" t="s">
        <v>2</v>
      </c>
      <c r="N38" s="47"/>
      <c r="O38" s="47"/>
      <c r="P38" s="89">
        <f>2*L38</f>
        <v>0</v>
      </c>
      <c r="Q38" s="49"/>
      <c r="R38" s="242"/>
      <c r="S38" s="90"/>
      <c r="T38" s="200"/>
      <c r="U38" s="46"/>
      <c r="V38" s="47" t="s">
        <v>2</v>
      </c>
      <c r="W38" s="47"/>
      <c r="X38" s="47"/>
      <c r="Y38" s="89">
        <f>2*U38</f>
        <v>0</v>
      </c>
      <c r="Z38" s="49"/>
      <c r="AA38" s="242"/>
      <c r="AB38" s="90"/>
      <c r="AC38" s="200"/>
    </row>
    <row r="39" spans="1:29" ht="25.5" x14ac:dyDescent="0.25">
      <c r="A39" s="174" t="s">
        <v>42</v>
      </c>
      <c r="B39" s="73"/>
      <c r="C39" s="46"/>
      <c r="D39" s="47"/>
      <c r="E39" s="47"/>
      <c r="F39" s="47"/>
      <c r="G39" s="252"/>
      <c r="H39" s="47"/>
      <c r="I39" s="253">
        <f>1.5*C39*0.25</f>
        <v>0</v>
      </c>
      <c r="J39" s="254"/>
      <c r="K39" s="200"/>
      <c r="L39" s="46"/>
      <c r="M39" s="47"/>
      <c r="N39" s="47"/>
      <c r="O39" s="47"/>
      <c r="P39" s="252"/>
      <c r="Q39" s="47"/>
      <c r="R39" s="253">
        <f>1.5*L39*0.25</f>
        <v>0</v>
      </c>
      <c r="S39" s="254"/>
      <c r="T39" s="200"/>
      <c r="U39" s="46"/>
      <c r="V39" s="47"/>
      <c r="W39" s="47"/>
      <c r="X39" s="47"/>
      <c r="Y39" s="252"/>
      <c r="Z39" s="47"/>
      <c r="AA39" s="253">
        <f>1.5*U39*0.25</f>
        <v>0</v>
      </c>
      <c r="AB39" s="254"/>
      <c r="AC39" s="200"/>
    </row>
    <row r="40" spans="1:29" ht="25.5" x14ac:dyDescent="0.25">
      <c r="A40" s="174" t="s">
        <v>114</v>
      </c>
      <c r="B40" s="20"/>
      <c r="C40" s="21"/>
      <c r="D40" s="52"/>
      <c r="E40" s="52"/>
      <c r="F40" s="52"/>
      <c r="G40" s="251"/>
      <c r="H40" s="52"/>
      <c r="I40" s="47">
        <f>C40*1</f>
        <v>0</v>
      </c>
      <c r="J40" s="61"/>
      <c r="K40" s="187"/>
      <c r="L40" s="21"/>
      <c r="M40" s="52"/>
      <c r="N40" s="52"/>
      <c r="O40" s="52"/>
      <c r="P40" s="251"/>
      <c r="Q40" s="52"/>
      <c r="R40" s="47">
        <f>L40*1</f>
        <v>0</v>
      </c>
      <c r="S40" s="61"/>
      <c r="T40" s="187"/>
      <c r="U40" s="21"/>
      <c r="V40" s="52"/>
      <c r="W40" s="52"/>
      <c r="X40" s="52"/>
      <c r="Y40" s="251"/>
      <c r="Z40" s="52"/>
      <c r="AA40" s="47">
        <f>U40*1</f>
        <v>0</v>
      </c>
      <c r="AB40" s="61"/>
      <c r="AC40" s="187"/>
    </row>
    <row r="41" spans="1:29" x14ac:dyDescent="0.25">
      <c r="A41" s="63" t="s">
        <v>43</v>
      </c>
      <c r="B41" s="64"/>
      <c r="C41" s="64"/>
      <c r="D41" s="67"/>
      <c r="E41" s="67"/>
      <c r="F41" s="67"/>
      <c r="G41" s="66"/>
      <c r="H41" s="65"/>
      <c r="I41" s="67"/>
      <c r="J41" s="68"/>
      <c r="K41" s="196"/>
      <c r="L41" s="64"/>
      <c r="M41" s="67"/>
      <c r="N41" s="67"/>
      <c r="O41" s="67"/>
      <c r="P41" s="66"/>
      <c r="Q41" s="65"/>
      <c r="R41" s="67"/>
      <c r="S41" s="68"/>
      <c r="T41" s="196"/>
      <c r="U41" s="64"/>
      <c r="V41" s="67"/>
      <c r="W41" s="67"/>
      <c r="X41" s="67"/>
      <c r="Y41" s="66"/>
      <c r="Z41" s="65"/>
      <c r="AA41" s="67"/>
      <c r="AB41" s="68"/>
      <c r="AC41" s="196"/>
    </row>
    <row r="42" spans="1:29" s="2" customFormat="1" x14ac:dyDescent="0.25">
      <c r="A42" s="175" t="s">
        <v>44</v>
      </c>
      <c r="B42" s="69"/>
      <c r="C42" s="7"/>
      <c r="D42" s="19"/>
      <c r="E42" s="24"/>
      <c r="F42" s="19"/>
      <c r="G42" s="176"/>
      <c r="H42" s="18"/>
      <c r="I42" s="205">
        <f>(0.5*C42/4)</f>
        <v>0</v>
      </c>
      <c r="J42" s="45"/>
      <c r="K42" s="45"/>
      <c r="L42" s="7"/>
      <c r="M42" s="19"/>
      <c r="N42" s="24"/>
      <c r="O42" s="19"/>
      <c r="P42" s="176"/>
      <c r="Q42" s="18"/>
      <c r="R42" s="205">
        <f>0.5*L42</f>
        <v>0</v>
      </c>
      <c r="S42" s="45"/>
      <c r="T42" s="45"/>
      <c r="U42" s="7"/>
      <c r="V42" s="19"/>
      <c r="W42" s="24"/>
      <c r="X42" s="19"/>
      <c r="Y42" s="176"/>
      <c r="Z42" s="18"/>
      <c r="AA42" s="205">
        <f>0.5*U42</f>
        <v>0</v>
      </c>
      <c r="AB42" s="45"/>
      <c r="AC42" s="45"/>
    </row>
    <row r="43" spans="1:29" s="2" customFormat="1" ht="27" customHeight="1" thickBot="1" x14ac:dyDescent="0.3">
      <c r="A43" s="168" t="s">
        <v>45</v>
      </c>
      <c r="B43" s="84"/>
      <c r="C43" s="208"/>
      <c r="D43" s="209"/>
      <c r="E43" s="209"/>
      <c r="F43" s="209"/>
      <c r="G43" s="210"/>
      <c r="H43" s="211"/>
      <c r="I43" s="212">
        <f>(0.5*C43/4)</f>
        <v>0</v>
      </c>
      <c r="J43" s="213"/>
      <c r="K43" s="214"/>
      <c r="L43" s="208"/>
      <c r="M43" s="209"/>
      <c r="N43" s="209"/>
      <c r="O43" s="209"/>
      <c r="P43" s="210"/>
      <c r="Q43" s="211"/>
      <c r="R43" s="212">
        <f>0.5*L43</f>
        <v>0</v>
      </c>
      <c r="S43" s="213"/>
      <c r="T43" s="214"/>
      <c r="U43" s="208"/>
      <c r="V43" s="209"/>
      <c r="W43" s="209"/>
      <c r="X43" s="209"/>
      <c r="Y43" s="210"/>
      <c r="Z43" s="211"/>
      <c r="AA43" s="212">
        <f>0.5*U43</f>
        <v>0</v>
      </c>
      <c r="AB43" s="213"/>
      <c r="AC43" s="214"/>
    </row>
    <row r="44" spans="1:29" s="5" customFormat="1" ht="15.75" x14ac:dyDescent="0.25">
      <c r="A44" s="13" t="s">
        <v>46</v>
      </c>
      <c r="B44" s="14">
        <v>5353</v>
      </c>
      <c r="C44" s="91"/>
      <c r="D44" s="92"/>
      <c r="E44" s="92"/>
      <c r="F44" s="92"/>
      <c r="G44" s="92"/>
      <c r="H44" s="92"/>
      <c r="I44" s="92"/>
      <c r="J44" s="237">
        <f>J45+J47+J49</f>
        <v>0</v>
      </c>
      <c r="K44" s="229">
        <f>J44</f>
        <v>0</v>
      </c>
      <c r="L44" s="91"/>
      <c r="M44" s="92"/>
      <c r="N44" s="92"/>
      <c r="O44" s="92"/>
      <c r="P44" s="92"/>
      <c r="Q44" s="92"/>
      <c r="R44" s="92"/>
      <c r="S44" s="237">
        <f>S45+S47+S49</f>
        <v>0</v>
      </c>
      <c r="T44" s="229">
        <f>S44</f>
        <v>0</v>
      </c>
      <c r="U44" s="91"/>
      <c r="V44" s="92"/>
      <c r="W44" s="92"/>
      <c r="X44" s="92"/>
      <c r="Y44" s="92"/>
      <c r="Z44" s="92"/>
      <c r="AA44" s="92"/>
      <c r="AB44" s="237">
        <f>AB45+AB47+AB49</f>
        <v>0</v>
      </c>
      <c r="AC44" s="229">
        <f>AB44</f>
        <v>0</v>
      </c>
    </row>
    <row r="45" spans="1:29" x14ac:dyDescent="0.25">
      <c r="A45" s="25" t="s">
        <v>18</v>
      </c>
      <c r="B45" s="26">
        <v>53531</v>
      </c>
      <c r="C45" s="27"/>
      <c r="D45" s="30"/>
      <c r="E45" s="30"/>
      <c r="F45" s="28"/>
      <c r="G45" s="29"/>
      <c r="H45" s="28"/>
      <c r="I45" s="30"/>
      <c r="J45" s="236">
        <f>SUM(J46)</f>
        <v>0</v>
      </c>
      <c r="K45" s="255">
        <f>SUM(D45:J45)</f>
        <v>0</v>
      </c>
      <c r="L45" s="27"/>
      <c r="M45" s="30"/>
      <c r="N45" s="30"/>
      <c r="O45" s="28"/>
      <c r="P45" s="29"/>
      <c r="Q45" s="28"/>
      <c r="R45" s="30"/>
      <c r="S45" s="236">
        <f>SUM(S46)</f>
        <v>0</v>
      </c>
      <c r="T45" s="255">
        <f>SUM(M45:S45)</f>
        <v>0</v>
      </c>
      <c r="U45" s="27"/>
      <c r="V45" s="30"/>
      <c r="W45" s="30"/>
      <c r="X45" s="28"/>
      <c r="Y45" s="29"/>
      <c r="Z45" s="28"/>
      <c r="AA45" s="30"/>
      <c r="AB45" s="236">
        <f>SUM(AB46)</f>
        <v>0</v>
      </c>
      <c r="AC45" s="255">
        <f>SUM(V45:AB45)</f>
        <v>0</v>
      </c>
    </row>
    <row r="46" spans="1:29" ht="48" customHeight="1" x14ac:dyDescent="0.25">
      <c r="A46" s="168" t="s">
        <v>47</v>
      </c>
      <c r="B46" s="32"/>
      <c r="C46" s="21"/>
      <c r="D46" s="52"/>
      <c r="E46" s="24"/>
      <c r="F46" s="24"/>
      <c r="G46" s="93"/>
      <c r="H46" s="34" t="s">
        <v>48</v>
      </c>
      <c r="I46" s="24"/>
      <c r="J46" s="206">
        <f>3*C46</f>
        <v>0</v>
      </c>
      <c r="K46" s="187"/>
      <c r="L46" s="21"/>
      <c r="M46" s="52"/>
      <c r="N46" s="24"/>
      <c r="O46" s="24"/>
      <c r="P46" s="93"/>
      <c r="Q46" s="34" t="s">
        <v>48</v>
      </c>
      <c r="R46" s="24"/>
      <c r="S46" s="206">
        <f>3*L46</f>
        <v>0</v>
      </c>
      <c r="T46" s="187"/>
      <c r="U46" s="21"/>
      <c r="V46" s="52"/>
      <c r="W46" s="24"/>
      <c r="X46" s="24"/>
      <c r="Y46" s="93"/>
      <c r="Z46" s="34" t="s">
        <v>48</v>
      </c>
      <c r="AA46" s="24"/>
      <c r="AB46" s="206">
        <f>3*U46</f>
        <v>0</v>
      </c>
      <c r="AC46" s="187"/>
    </row>
    <row r="47" spans="1:29" x14ac:dyDescent="0.25">
      <c r="A47" s="25" t="s">
        <v>21</v>
      </c>
      <c r="B47" s="36">
        <v>53532</v>
      </c>
      <c r="C47" s="37"/>
      <c r="D47" s="38"/>
      <c r="E47" s="38"/>
      <c r="F47" s="39"/>
      <c r="G47" s="40"/>
      <c r="H47" s="38"/>
      <c r="I47" s="39"/>
      <c r="J47" s="235">
        <f>SUM(J48)</f>
        <v>0</v>
      </c>
      <c r="K47" s="255">
        <f>SUM(D47:J47)</f>
        <v>0</v>
      </c>
      <c r="L47" s="37"/>
      <c r="M47" s="38"/>
      <c r="N47" s="38"/>
      <c r="O47" s="39"/>
      <c r="P47" s="40"/>
      <c r="Q47" s="38"/>
      <c r="R47" s="39"/>
      <c r="S47" s="235">
        <f>SUM(S48)</f>
        <v>0</v>
      </c>
      <c r="T47" s="255">
        <f>SUM(M47:S47)</f>
        <v>0</v>
      </c>
      <c r="U47" s="37"/>
      <c r="V47" s="38"/>
      <c r="W47" s="38"/>
      <c r="X47" s="39"/>
      <c r="Y47" s="40"/>
      <c r="Z47" s="38"/>
      <c r="AA47" s="39"/>
      <c r="AB47" s="235">
        <f>SUM(AB48)</f>
        <v>0</v>
      </c>
      <c r="AC47" s="255">
        <f>SUM(V47:AB47)</f>
        <v>0</v>
      </c>
    </row>
    <row r="48" spans="1:29" ht="30" customHeight="1" x14ac:dyDescent="0.25">
      <c r="A48" s="167" t="s">
        <v>49</v>
      </c>
      <c r="B48" s="32"/>
      <c r="C48" s="52"/>
      <c r="D48" s="52"/>
      <c r="E48" s="52"/>
      <c r="F48" s="52"/>
      <c r="G48" s="94"/>
      <c r="H48" s="34" t="s">
        <v>50</v>
      </c>
      <c r="I48" s="24"/>
      <c r="J48" s="35"/>
      <c r="K48" s="201"/>
      <c r="L48" s="52"/>
      <c r="M48" s="52"/>
      <c r="N48" s="52"/>
      <c r="O48" s="52"/>
      <c r="P48" s="94"/>
      <c r="Q48" s="34" t="s">
        <v>50</v>
      </c>
      <c r="R48" s="24"/>
      <c r="S48" s="35"/>
      <c r="T48" s="201"/>
      <c r="U48" s="52"/>
      <c r="V48" s="52"/>
      <c r="W48" s="52"/>
      <c r="X48" s="52"/>
      <c r="Y48" s="94"/>
      <c r="Z48" s="34" t="s">
        <v>50</v>
      </c>
      <c r="AA48" s="24"/>
      <c r="AB48" s="35"/>
      <c r="AC48" s="201"/>
    </row>
    <row r="49" spans="1:29" x14ac:dyDescent="0.25">
      <c r="A49" s="25" t="s">
        <v>30</v>
      </c>
      <c r="B49" s="36">
        <v>53533</v>
      </c>
      <c r="C49" s="37"/>
      <c r="D49" s="38"/>
      <c r="E49" s="38"/>
      <c r="F49" s="39"/>
      <c r="G49" s="40"/>
      <c r="H49" s="38"/>
      <c r="I49" s="39"/>
      <c r="J49" s="234">
        <f>SUM(J50)</f>
        <v>0</v>
      </c>
      <c r="K49" s="255">
        <f>SUM(D49:J49)</f>
        <v>0</v>
      </c>
      <c r="L49" s="37"/>
      <c r="M49" s="38"/>
      <c r="N49" s="38"/>
      <c r="O49" s="39"/>
      <c r="P49" s="40"/>
      <c r="Q49" s="38"/>
      <c r="R49" s="39"/>
      <c r="S49" s="234">
        <f>SUM(S50)</f>
        <v>0</v>
      </c>
      <c r="T49" s="255">
        <f>SUM(M49:S49)</f>
        <v>0</v>
      </c>
      <c r="U49" s="37"/>
      <c r="V49" s="38"/>
      <c r="W49" s="38"/>
      <c r="X49" s="39"/>
      <c r="Y49" s="40"/>
      <c r="Z49" s="38"/>
      <c r="AA49" s="39"/>
      <c r="AB49" s="234">
        <f>SUM(AB50)</f>
        <v>0</v>
      </c>
      <c r="AC49" s="255">
        <f>SUM(V49:AB49)</f>
        <v>0</v>
      </c>
    </row>
    <row r="50" spans="1:29" ht="53.25" customHeight="1" thickBot="1" x14ac:dyDescent="0.3">
      <c r="A50" s="243" t="s">
        <v>51</v>
      </c>
      <c r="B50" s="244"/>
      <c r="C50" s="245"/>
      <c r="D50" s="246"/>
      <c r="E50" s="246"/>
      <c r="F50" s="247"/>
      <c r="G50" s="248"/>
      <c r="H50" s="249" t="s">
        <v>48</v>
      </c>
      <c r="I50" s="246"/>
      <c r="J50" s="250">
        <f>2.5*C50</f>
        <v>0</v>
      </c>
      <c r="K50" s="238"/>
      <c r="L50" s="245"/>
      <c r="M50" s="246"/>
      <c r="N50" s="246"/>
      <c r="O50" s="247"/>
      <c r="P50" s="248"/>
      <c r="Q50" s="249" t="s">
        <v>48</v>
      </c>
      <c r="R50" s="246"/>
      <c r="S50" s="250">
        <f>2.5*L50</f>
        <v>0</v>
      </c>
      <c r="T50" s="238"/>
      <c r="U50" s="245"/>
      <c r="V50" s="246"/>
      <c r="W50" s="246"/>
      <c r="X50" s="247"/>
      <c r="Y50" s="248"/>
      <c r="Z50" s="249" t="s">
        <v>48</v>
      </c>
      <c r="AA50" s="246"/>
      <c r="AB50" s="250">
        <f>2.5*U50</f>
        <v>0</v>
      </c>
      <c r="AC50" s="238"/>
    </row>
    <row r="51" spans="1:29" x14ac:dyDescent="0.25">
      <c r="A51" s="207" t="s">
        <v>104</v>
      </c>
      <c r="B51" s="19"/>
      <c r="C51" s="18"/>
      <c r="D51" s="18"/>
      <c r="E51" s="18"/>
      <c r="F51" s="18"/>
      <c r="G51" s="218"/>
      <c r="H51" s="18"/>
      <c r="I51" s="18"/>
      <c r="J51" s="218"/>
      <c r="K51" s="239">
        <f>K3+K5+K8+K44</f>
        <v>0</v>
      </c>
      <c r="L51" s="18"/>
      <c r="M51" s="18"/>
      <c r="N51" s="18"/>
      <c r="O51" s="18"/>
      <c r="P51" s="218"/>
      <c r="Q51" s="18"/>
      <c r="R51" s="18"/>
      <c r="S51" s="218"/>
      <c r="T51" s="239">
        <f>T3+T5+T8+T44</f>
        <v>0</v>
      </c>
      <c r="U51" s="18"/>
      <c r="V51" s="18"/>
      <c r="W51" s="18"/>
      <c r="X51" s="18"/>
      <c r="Y51" s="218"/>
      <c r="Z51" s="18"/>
      <c r="AA51" s="18"/>
      <c r="AB51" s="218"/>
      <c r="AC51" s="239">
        <f>AC3+AC5+AC8+AC44</f>
        <v>0</v>
      </c>
    </row>
    <row r="52" spans="1:29" ht="15.75" thickBot="1" x14ac:dyDescent="0.3">
      <c r="A52" s="204" t="s">
        <v>108</v>
      </c>
      <c r="B52" s="47"/>
      <c r="C52" s="49"/>
      <c r="D52" s="195"/>
      <c r="E52" s="195"/>
      <c r="F52" s="195"/>
      <c r="G52" s="219"/>
      <c r="H52" s="220"/>
      <c r="I52" s="85"/>
      <c r="J52" s="240"/>
      <c r="K52" s="241">
        <f>K51*8</f>
        <v>0</v>
      </c>
      <c r="L52" s="49"/>
      <c r="M52" s="195"/>
      <c r="N52" s="195"/>
      <c r="O52" s="195"/>
      <c r="P52" s="219"/>
      <c r="Q52" s="220"/>
      <c r="R52" s="85"/>
      <c r="S52" s="240"/>
      <c r="T52" s="241">
        <f>T51*8</f>
        <v>0</v>
      </c>
      <c r="U52" s="49"/>
      <c r="V52" s="195"/>
      <c r="W52" s="195"/>
      <c r="X52" s="195"/>
      <c r="Y52" s="219"/>
      <c r="Z52" s="220"/>
      <c r="AA52" s="85"/>
      <c r="AB52" s="240"/>
      <c r="AC52" s="241">
        <f>AC51*8</f>
        <v>0</v>
      </c>
    </row>
    <row r="53" spans="1:29" x14ac:dyDescent="0.25">
      <c r="A53" s="194"/>
      <c r="B53" s="194"/>
      <c r="C53" s="194"/>
      <c r="G53" s="194"/>
      <c r="H53" s="194"/>
      <c r="I53" s="194"/>
      <c r="K53" s="194"/>
      <c r="L53" s="194"/>
      <c r="P53" s="194"/>
      <c r="Q53" s="194"/>
      <c r="R53" s="194"/>
      <c r="T53" s="194"/>
      <c r="U53" s="194"/>
      <c r="Y53" s="194"/>
      <c r="Z53" s="194"/>
      <c r="AA53" s="194"/>
      <c r="AC53" s="194"/>
    </row>
  </sheetData>
  <mergeCells count="3">
    <mergeCell ref="D1:H1"/>
    <mergeCell ref="M1:Q1"/>
    <mergeCell ref="V1:Z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6"/>
  <sheetViews>
    <sheetView zoomScale="78" zoomScaleNormal="78" workbookViewId="0">
      <pane ySplit="2" topLeftCell="A3" activePane="bottomLeft" state="frozen"/>
      <selection activeCell="B1" sqref="B1"/>
      <selection pane="bottomLeft" activeCell="D17" sqref="D17"/>
    </sheetView>
  </sheetViews>
  <sheetFormatPr defaultRowHeight="15" outlineLevelCol="1" x14ac:dyDescent="0.25"/>
  <cols>
    <col min="1" max="1" width="57.28515625" customWidth="1"/>
    <col min="2" max="3" width="17.7109375" customWidth="1"/>
    <col min="4" max="4" width="30.140625" customWidth="1"/>
    <col min="5" max="5" width="23.140625" customWidth="1"/>
    <col min="6" max="6" width="21.7109375" customWidth="1"/>
    <col min="7" max="8" width="22.42578125" customWidth="1"/>
    <col min="9" max="9" width="14.5703125" customWidth="1"/>
    <col min="10" max="11" width="17.7109375" customWidth="1" outlineLevel="1"/>
    <col min="12" max="12" width="30.140625" customWidth="1" outlineLevel="1"/>
    <col min="13" max="13" width="23.140625" customWidth="1" outlineLevel="1"/>
    <col min="14" max="14" width="21.7109375" customWidth="1" outlineLevel="1"/>
    <col min="15" max="16" width="22.42578125" customWidth="1" outlineLevel="1"/>
    <col min="17" max="17" width="14.5703125" customWidth="1"/>
    <col min="18" max="19" width="17.7109375" customWidth="1" outlineLevel="1"/>
    <col min="20" max="20" width="30.140625" customWidth="1" outlineLevel="1"/>
    <col min="21" max="21" width="23.140625" customWidth="1" outlineLevel="1"/>
    <col min="22" max="22" width="21.7109375" customWidth="1" outlineLevel="1"/>
    <col min="23" max="24" width="22.42578125" customWidth="1" outlineLevel="1"/>
    <col min="25" max="25" width="14.5703125" customWidth="1"/>
  </cols>
  <sheetData>
    <row r="1" spans="1:26" ht="16.5" thickTop="1" x14ac:dyDescent="0.25">
      <c r="A1" s="180"/>
      <c r="B1" s="354" t="s">
        <v>0</v>
      </c>
      <c r="C1" s="355"/>
      <c r="D1" s="355"/>
      <c r="E1" s="356"/>
      <c r="F1" s="181" t="s">
        <v>5</v>
      </c>
      <c r="G1" s="180" t="s">
        <v>1</v>
      </c>
      <c r="H1" s="180"/>
      <c r="I1" s="182"/>
      <c r="J1" s="354" t="s">
        <v>0</v>
      </c>
      <c r="K1" s="355"/>
      <c r="L1" s="355"/>
      <c r="M1" s="356"/>
      <c r="N1" s="181" t="s">
        <v>5</v>
      </c>
      <c r="O1" s="180" t="s">
        <v>1</v>
      </c>
      <c r="P1" s="180"/>
      <c r="Q1" s="182"/>
      <c r="R1" s="354" t="s">
        <v>0</v>
      </c>
      <c r="S1" s="355"/>
      <c r="T1" s="355"/>
      <c r="U1" s="356"/>
      <c r="V1" s="181" t="s">
        <v>5</v>
      </c>
      <c r="W1" s="180" t="s">
        <v>1</v>
      </c>
      <c r="X1" s="180"/>
      <c r="Y1" s="182"/>
    </row>
    <row r="2" spans="1:26" ht="15.75" x14ac:dyDescent="0.25">
      <c r="A2" s="183"/>
      <c r="B2" s="351" t="s">
        <v>3</v>
      </c>
      <c r="C2" s="352"/>
      <c r="D2" s="353"/>
      <c r="E2" s="183" t="s">
        <v>4</v>
      </c>
      <c r="F2" s="184" t="s">
        <v>3</v>
      </c>
      <c r="G2" s="183" t="s">
        <v>4</v>
      </c>
      <c r="H2" s="183" t="s">
        <v>179</v>
      </c>
      <c r="I2" s="269" t="s">
        <v>123</v>
      </c>
      <c r="J2" s="351" t="s">
        <v>3</v>
      </c>
      <c r="K2" s="352"/>
      <c r="L2" s="353"/>
      <c r="M2" s="183" t="s">
        <v>4</v>
      </c>
      <c r="N2" s="184" t="s">
        <v>3</v>
      </c>
      <c r="O2" s="183" t="s">
        <v>4</v>
      </c>
      <c r="P2" s="183" t="s">
        <v>179</v>
      </c>
      <c r="Q2" s="269" t="s">
        <v>198</v>
      </c>
      <c r="R2" s="351" t="s">
        <v>3</v>
      </c>
      <c r="S2" s="352"/>
      <c r="T2" s="353"/>
      <c r="U2" s="183" t="s">
        <v>4</v>
      </c>
      <c r="V2" s="184" t="s">
        <v>3</v>
      </c>
      <c r="W2" s="183" t="s">
        <v>4</v>
      </c>
      <c r="X2" s="183" t="s">
        <v>179</v>
      </c>
      <c r="Y2" s="269" t="s">
        <v>199</v>
      </c>
    </row>
    <row r="3" spans="1:26" x14ac:dyDescent="0.25">
      <c r="A3" s="112" t="s">
        <v>107</v>
      </c>
      <c r="B3" s="112"/>
      <c r="C3" s="112"/>
      <c r="D3" s="100"/>
      <c r="E3" s="100"/>
      <c r="F3" s="100"/>
      <c r="G3" s="100"/>
      <c r="H3" s="100"/>
      <c r="I3" s="113"/>
      <c r="J3" s="112"/>
      <c r="K3" s="112"/>
      <c r="L3" s="100"/>
      <c r="M3" s="100"/>
      <c r="N3" s="100"/>
      <c r="O3" s="100"/>
      <c r="P3" s="100"/>
      <c r="Q3" s="113"/>
      <c r="R3" s="112"/>
      <c r="S3" s="112"/>
      <c r="T3" s="100"/>
      <c r="U3" s="100"/>
      <c r="V3" s="100"/>
      <c r="W3" s="100"/>
      <c r="X3" s="100"/>
      <c r="Y3" s="113"/>
    </row>
    <row r="4" spans="1:26" s="318" customFormat="1" ht="18.75" x14ac:dyDescent="0.3">
      <c r="A4" s="315" t="s">
        <v>180</v>
      </c>
      <c r="B4" s="315"/>
      <c r="C4" s="315"/>
      <c r="D4" s="316"/>
      <c r="E4" s="316"/>
      <c r="F4" s="316"/>
      <c r="G4" s="316"/>
      <c r="H4" s="316"/>
      <c r="I4" s="317"/>
      <c r="J4" s="315"/>
      <c r="K4" s="315"/>
      <c r="L4" s="316"/>
      <c r="M4" s="316"/>
      <c r="N4" s="316"/>
      <c r="O4" s="316"/>
      <c r="P4" s="316"/>
      <c r="Q4" s="317"/>
      <c r="R4" s="315"/>
      <c r="S4" s="315"/>
      <c r="T4" s="316"/>
      <c r="U4" s="316"/>
      <c r="V4" s="316"/>
      <c r="W4" s="316"/>
      <c r="X4" s="316"/>
      <c r="Y4" s="317"/>
    </row>
    <row r="5" spans="1:26" x14ac:dyDescent="0.25">
      <c r="A5" s="114" t="s">
        <v>66</v>
      </c>
      <c r="B5" s="103"/>
      <c r="C5" s="103"/>
      <c r="D5" s="127" t="s">
        <v>181</v>
      </c>
      <c r="E5" s="103"/>
      <c r="F5" s="103"/>
      <c r="G5" s="103"/>
      <c r="H5" s="103"/>
      <c r="I5" s="114"/>
      <c r="J5" s="103"/>
      <c r="K5" s="103"/>
      <c r="L5" s="127" t="s">
        <v>181</v>
      </c>
      <c r="M5" s="103"/>
      <c r="N5" s="103"/>
      <c r="O5" s="103"/>
      <c r="P5" s="103"/>
      <c r="Q5" s="114"/>
      <c r="R5" s="103"/>
      <c r="S5" s="103"/>
      <c r="T5" s="127" t="s">
        <v>181</v>
      </c>
      <c r="U5" s="103"/>
      <c r="V5" s="103"/>
      <c r="W5" s="103"/>
      <c r="X5" s="103"/>
      <c r="Y5" s="114"/>
      <c r="Z5" s="114"/>
    </row>
    <row r="6" spans="1:26" x14ac:dyDescent="0.25">
      <c r="A6" s="128" t="s">
        <v>67</v>
      </c>
      <c r="B6" s="103"/>
      <c r="C6" s="103"/>
      <c r="D6" s="127" t="s">
        <v>182</v>
      </c>
      <c r="E6" s="114"/>
      <c r="F6" s="103"/>
      <c r="G6" s="103"/>
      <c r="H6" s="103"/>
      <c r="I6" s="114"/>
      <c r="J6" s="103"/>
      <c r="K6" s="103"/>
      <c r="L6" s="127" t="s">
        <v>182</v>
      </c>
      <c r="M6" s="114"/>
      <c r="N6" s="103"/>
      <c r="O6" s="103"/>
      <c r="P6" s="103"/>
      <c r="Q6" s="114"/>
      <c r="R6" s="103"/>
      <c r="S6" s="103"/>
      <c r="T6" s="127" t="s">
        <v>182</v>
      </c>
      <c r="U6" s="114"/>
      <c r="V6" s="103"/>
      <c r="W6" s="103"/>
      <c r="X6" s="103"/>
      <c r="Y6" s="114"/>
      <c r="Z6" s="114"/>
    </row>
    <row r="7" spans="1:26" ht="45" x14ac:dyDescent="0.25">
      <c r="A7" s="129" t="s">
        <v>68</v>
      </c>
      <c r="B7" s="103"/>
      <c r="C7" s="103"/>
      <c r="D7" s="130" t="s">
        <v>89</v>
      </c>
      <c r="E7" s="103"/>
      <c r="F7" s="103"/>
      <c r="G7" s="103"/>
      <c r="H7" s="103"/>
      <c r="I7" s="114"/>
      <c r="J7" s="103"/>
      <c r="K7" s="103"/>
      <c r="L7" s="130" t="s">
        <v>89</v>
      </c>
      <c r="M7" s="103"/>
      <c r="N7" s="103"/>
      <c r="O7" s="103"/>
      <c r="P7" s="103"/>
      <c r="Q7" s="114"/>
      <c r="R7" s="103"/>
      <c r="S7" s="103"/>
      <c r="T7" s="130" t="s">
        <v>89</v>
      </c>
      <c r="U7" s="103"/>
      <c r="V7" s="103"/>
      <c r="W7" s="103"/>
      <c r="X7" s="103"/>
      <c r="Y7" s="114"/>
      <c r="Z7" s="114"/>
    </row>
    <row r="8" spans="1:26" x14ac:dyDescent="0.25">
      <c r="A8" s="131" t="s">
        <v>69</v>
      </c>
      <c r="B8" s="131" t="s">
        <v>90</v>
      </c>
      <c r="C8" s="131" t="s">
        <v>91</v>
      </c>
      <c r="D8" s="115"/>
      <c r="E8" s="103"/>
      <c r="F8" s="103"/>
      <c r="G8" s="103"/>
      <c r="H8" s="103"/>
      <c r="I8" s="114"/>
      <c r="J8" s="131" t="s">
        <v>90</v>
      </c>
      <c r="K8" s="131" t="s">
        <v>91</v>
      </c>
      <c r="L8" s="115"/>
      <c r="M8" s="103"/>
      <c r="N8" s="103"/>
      <c r="O8" s="103"/>
      <c r="P8" s="103"/>
      <c r="Q8" s="114"/>
      <c r="R8" s="131" t="s">
        <v>90</v>
      </c>
      <c r="S8" s="131" t="s">
        <v>91</v>
      </c>
      <c r="T8" s="115"/>
      <c r="U8" s="103"/>
      <c r="V8" s="103"/>
      <c r="W8" s="103"/>
      <c r="X8" s="103"/>
      <c r="Y8" s="114"/>
      <c r="Z8" s="114"/>
    </row>
    <row r="9" spans="1:26" x14ac:dyDescent="0.25">
      <c r="A9" s="132" t="s">
        <v>70</v>
      </c>
      <c r="B9" s="319"/>
      <c r="C9" s="320">
        <v>20</v>
      </c>
      <c r="D9" s="135">
        <f>B9*C9</f>
        <v>0</v>
      </c>
      <c r="E9" s="103"/>
      <c r="F9" s="103"/>
      <c r="G9" s="103"/>
      <c r="H9" s="103"/>
      <c r="I9" s="114"/>
      <c r="J9" s="319"/>
      <c r="K9" s="320">
        <v>20</v>
      </c>
      <c r="L9" s="135">
        <f>J9*K9</f>
        <v>0</v>
      </c>
      <c r="M9" s="103"/>
      <c r="N9" s="103"/>
      <c r="O9" s="103"/>
      <c r="P9" s="103"/>
      <c r="Q9" s="114"/>
      <c r="R9" s="319"/>
      <c r="S9" s="320">
        <v>20</v>
      </c>
      <c r="T9" s="135">
        <f>R9*S9</f>
        <v>0</v>
      </c>
      <c r="U9" s="103"/>
      <c r="V9" s="103"/>
      <c r="W9" s="103"/>
      <c r="X9" s="103"/>
      <c r="Y9" s="114"/>
      <c r="Z9" s="114"/>
    </row>
    <row r="10" spans="1:26" x14ac:dyDescent="0.25">
      <c r="A10" s="132" t="s">
        <v>71</v>
      </c>
      <c r="B10" s="133"/>
      <c r="C10" s="132">
        <v>48</v>
      </c>
      <c r="D10" s="135">
        <f>B10*C10</f>
        <v>0</v>
      </c>
      <c r="E10" s="116"/>
      <c r="F10" s="103"/>
      <c r="G10" s="103"/>
      <c r="H10" s="103"/>
      <c r="I10" s="114"/>
      <c r="J10" s="133"/>
      <c r="K10" s="132">
        <v>48</v>
      </c>
      <c r="L10" s="135">
        <f>J10*K10</f>
        <v>0</v>
      </c>
      <c r="M10" s="116"/>
      <c r="N10" s="103"/>
      <c r="O10" s="103"/>
      <c r="P10" s="103"/>
      <c r="Q10" s="114"/>
      <c r="R10" s="133"/>
      <c r="S10" s="132">
        <v>48</v>
      </c>
      <c r="T10" s="135">
        <f>R10*S10</f>
        <v>0</v>
      </c>
      <c r="U10" s="116"/>
      <c r="V10" s="103"/>
      <c r="W10" s="103"/>
      <c r="X10" s="103"/>
      <c r="Y10" s="114"/>
      <c r="Z10" s="114"/>
    </row>
    <row r="11" spans="1:26" x14ac:dyDescent="0.25">
      <c r="A11" s="136" t="s">
        <v>72</v>
      </c>
      <c r="B11" s="133"/>
      <c r="C11" s="132">
        <v>24</v>
      </c>
      <c r="D11" s="134">
        <f t="shared" ref="D11" si="0">B11*C11</f>
        <v>0</v>
      </c>
      <c r="E11" s="117"/>
      <c r="F11" s="103"/>
      <c r="G11" s="103"/>
      <c r="H11" s="103"/>
      <c r="I11" s="114"/>
      <c r="J11" s="133"/>
      <c r="K11" s="132">
        <v>24</v>
      </c>
      <c r="L11" s="134">
        <f t="shared" ref="L11" si="1">J11*K11</f>
        <v>0</v>
      </c>
      <c r="M11" s="117"/>
      <c r="N11" s="103"/>
      <c r="O11" s="103"/>
      <c r="P11" s="103"/>
      <c r="Q11" s="114"/>
      <c r="R11" s="133"/>
      <c r="S11" s="132">
        <v>24</v>
      </c>
      <c r="T11" s="134">
        <f t="shared" ref="T11" si="2">R11*S11</f>
        <v>0</v>
      </c>
      <c r="U11" s="117"/>
      <c r="V11" s="103"/>
      <c r="W11" s="103"/>
      <c r="X11" s="103"/>
      <c r="Y11" s="114"/>
      <c r="Z11" s="114"/>
    </row>
    <row r="12" spans="1:26" x14ac:dyDescent="0.25">
      <c r="A12" s="132" t="s">
        <v>183</v>
      </c>
      <c r="B12" s="117"/>
      <c r="C12" s="117"/>
      <c r="D12" s="114"/>
      <c r="E12" s="114" t="s">
        <v>184</v>
      </c>
      <c r="F12" s="114"/>
      <c r="G12" s="114"/>
      <c r="H12" s="114"/>
      <c r="I12" s="114"/>
      <c r="J12" s="117"/>
      <c r="K12" s="117"/>
      <c r="L12" s="114"/>
      <c r="M12" s="114" t="s">
        <v>184</v>
      </c>
      <c r="N12" s="114"/>
      <c r="O12" s="114"/>
      <c r="P12" s="114"/>
      <c r="Q12" s="114"/>
      <c r="R12" s="117"/>
      <c r="S12" s="117"/>
      <c r="T12" s="114"/>
      <c r="U12" s="114" t="s">
        <v>184</v>
      </c>
      <c r="V12" s="114"/>
      <c r="W12" s="114"/>
      <c r="X12" s="114"/>
      <c r="Y12" s="114"/>
      <c r="Z12" s="114"/>
    </row>
    <row r="13" spans="1:26" s="323" customFormat="1" x14ac:dyDescent="0.25">
      <c r="A13" s="321" t="s">
        <v>185</v>
      </c>
      <c r="B13" s="322"/>
      <c r="C13" s="322"/>
      <c r="E13" s="324"/>
      <c r="F13" s="324"/>
      <c r="G13" s="324"/>
      <c r="H13" s="324"/>
      <c r="I13" s="324"/>
      <c r="J13" s="322"/>
      <c r="K13" s="322"/>
      <c r="M13" s="324"/>
      <c r="N13" s="324"/>
      <c r="O13" s="324"/>
      <c r="P13" s="324"/>
      <c r="Q13" s="324"/>
      <c r="R13" s="322"/>
      <c r="S13" s="322"/>
      <c r="U13" s="324"/>
      <c r="V13" s="324"/>
      <c r="W13" s="324"/>
      <c r="X13" s="324"/>
      <c r="Y13" s="324"/>
      <c r="Z13" s="324"/>
    </row>
    <row r="14" spans="1:26" s="330" customFormat="1" ht="30" x14ac:dyDescent="0.25">
      <c r="A14" s="325" t="s">
        <v>186</v>
      </c>
      <c r="B14" s="326"/>
      <c r="C14" s="326"/>
      <c r="D14" s="327"/>
      <c r="E14" s="328"/>
      <c r="F14" s="328"/>
      <c r="G14" s="328"/>
      <c r="H14" s="102"/>
      <c r="I14" s="329"/>
      <c r="J14" s="326"/>
      <c r="K14" s="326"/>
      <c r="L14" s="327"/>
      <c r="M14" s="328"/>
      <c r="N14" s="328"/>
      <c r="O14" s="328"/>
      <c r="P14" s="102"/>
      <c r="Q14" s="329"/>
      <c r="R14" s="326"/>
      <c r="S14" s="326"/>
      <c r="T14" s="327"/>
      <c r="U14" s="328"/>
      <c r="V14" s="328"/>
      <c r="W14" s="328"/>
      <c r="X14" s="102"/>
      <c r="Y14" s="329"/>
      <c r="Z14" s="329"/>
    </row>
    <row r="15" spans="1:26" s="330" customFormat="1" ht="30" x14ac:dyDescent="0.25">
      <c r="A15" s="325" t="s">
        <v>187</v>
      </c>
      <c r="B15" s="326"/>
      <c r="C15" s="326"/>
      <c r="D15" s="326"/>
      <c r="E15" s="102"/>
      <c r="F15" s="328"/>
      <c r="G15" s="328"/>
      <c r="H15" s="102"/>
      <c r="I15" s="329"/>
      <c r="J15" s="326"/>
      <c r="K15" s="326"/>
      <c r="L15" s="326"/>
      <c r="M15" s="102"/>
      <c r="N15" s="328"/>
      <c r="O15" s="328"/>
      <c r="P15" s="102"/>
      <c r="Q15" s="329"/>
      <c r="R15" s="326"/>
      <c r="S15" s="326"/>
      <c r="T15" s="326"/>
      <c r="U15" s="102"/>
      <c r="V15" s="328"/>
      <c r="W15" s="328"/>
      <c r="X15" s="102"/>
      <c r="Y15" s="329"/>
      <c r="Z15" s="329"/>
    </row>
    <row r="16" spans="1:26" s="330" customFormat="1" ht="30" x14ac:dyDescent="0.25">
      <c r="A16" s="325" t="s">
        <v>188</v>
      </c>
      <c r="B16" s="326"/>
      <c r="C16" s="326"/>
      <c r="D16" s="326"/>
      <c r="E16" s="328"/>
      <c r="F16" s="331"/>
      <c r="G16" s="328"/>
      <c r="H16" s="102"/>
      <c r="I16" s="329"/>
      <c r="J16" s="326"/>
      <c r="K16" s="326"/>
      <c r="L16" s="326"/>
      <c r="M16" s="328"/>
      <c r="N16" s="331"/>
      <c r="O16" s="328"/>
      <c r="P16" s="102"/>
      <c r="Q16" s="329"/>
      <c r="R16" s="326"/>
      <c r="S16" s="326"/>
      <c r="T16" s="326"/>
      <c r="U16" s="328"/>
      <c r="V16" s="331"/>
      <c r="W16" s="328"/>
      <c r="X16" s="102"/>
      <c r="Y16" s="329"/>
      <c r="Z16" s="329"/>
    </row>
    <row r="17" spans="1:26" x14ac:dyDescent="0.25">
      <c r="A17" s="118" t="s">
        <v>73</v>
      </c>
      <c r="B17" s="117"/>
      <c r="C17" s="117"/>
      <c r="D17" s="137" t="e">
        <f xml:space="preserve"> D5+D6+D7+D9+D10+D11+D14</f>
        <v>#VALUE!</v>
      </c>
      <c r="E17" s="332">
        <f>E15</f>
        <v>0</v>
      </c>
      <c r="F17" s="332">
        <f>F16</f>
        <v>0</v>
      </c>
      <c r="G17" s="114"/>
      <c r="H17" s="114"/>
      <c r="I17" s="138" t="e">
        <f>D17+E17+F17</f>
        <v>#VALUE!</v>
      </c>
      <c r="J17" s="117"/>
      <c r="K17" s="117"/>
      <c r="L17" s="137" t="e">
        <f xml:space="preserve"> L5+L6+L7+L9+L10+L11+L14</f>
        <v>#VALUE!</v>
      </c>
      <c r="M17" s="332">
        <f>M15</f>
        <v>0</v>
      </c>
      <c r="N17" s="332">
        <f>N16</f>
        <v>0</v>
      </c>
      <c r="O17" s="114"/>
      <c r="P17" s="114"/>
      <c r="Q17" s="138" t="e">
        <f>L17+M17+N17</f>
        <v>#VALUE!</v>
      </c>
      <c r="R17" s="117"/>
      <c r="S17" s="117"/>
      <c r="T17" s="137" t="e">
        <f xml:space="preserve"> T5+T6+T7+T9+T10+T11+T14</f>
        <v>#VALUE!</v>
      </c>
      <c r="U17" s="332">
        <f>U15</f>
        <v>0</v>
      </c>
      <c r="V17" s="332">
        <f>V16</f>
        <v>0</v>
      </c>
      <c r="W17" s="114"/>
      <c r="X17" s="114"/>
      <c r="Y17" s="138" t="e">
        <f>T17+U17+V17</f>
        <v>#VALUE!</v>
      </c>
      <c r="Z17" s="138"/>
    </row>
    <row r="18" spans="1:26" ht="18.75" x14ac:dyDescent="0.25">
      <c r="A18" s="333" t="s">
        <v>189</v>
      </c>
      <c r="B18" s="122"/>
      <c r="C18" s="122"/>
      <c r="D18" s="106"/>
      <c r="E18" s="106"/>
      <c r="F18" s="106"/>
      <c r="G18" s="106"/>
      <c r="H18" s="106"/>
      <c r="I18" s="113"/>
      <c r="J18" s="122"/>
      <c r="K18" s="122"/>
      <c r="L18" s="106"/>
      <c r="M18" s="106"/>
      <c r="N18" s="106"/>
      <c r="O18" s="106"/>
      <c r="P18" s="106"/>
      <c r="Q18" s="113"/>
      <c r="R18" s="122"/>
      <c r="S18" s="122"/>
      <c r="T18" s="106"/>
      <c r="U18" s="106"/>
      <c r="V18" s="106"/>
      <c r="W18" s="106"/>
      <c r="X18" s="106"/>
      <c r="Y18" s="113"/>
    </row>
    <row r="19" spans="1:26" x14ac:dyDescent="0.25">
      <c r="A19" s="114" t="s">
        <v>146</v>
      </c>
      <c r="B19" s="103"/>
      <c r="C19" s="103"/>
      <c r="D19" s="123"/>
      <c r="E19" s="114"/>
      <c r="F19" s="103"/>
      <c r="G19" s="103"/>
      <c r="H19" s="103"/>
      <c r="I19" s="114"/>
      <c r="J19" s="103"/>
      <c r="K19" s="103"/>
      <c r="L19" s="123"/>
      <c r="M19" s="114"/>
      <c r="N19" s="103"/>
      <c r="O19" s="103"/>
      <c r="P19" s="103"/>
      <c r="Q19" s="114"/>
      <c r="R19" s="103"/>
      <c r="S19" s="103"/>
      <c r="T19" s="123"/>
      <c r="U19" s="114"/>
      <c r="V19" s="103"/>
      <c r="W19" s="103"/>
      <c r="X19" s="103"/>
      <c r="Y19" s="114"/>
      <c r="Z19" s="114"/>
    </row>
    <row r="20" spans="1:26" s="272" customFormat="1" ht="48.6" customHeight="1" x14ac:dyDescent="0.25">
      <c r="A20" s="270" t="s">
        <v>147</v>
      </c>
      <c r="B20" s="119"/>
      <c r="C20" s="119"/>
      <c r="D20" s="274" t="s">
        <v>148</v>
      </c>
      <c r="E20" s="270"/>
      <c r="F20" s="119"/>
      <c r="G20" s="273" t="s">
        <v>77</v>
      </c>
      <c r="H20" s="334"/>
      <c r="I20" s="270"/>
      <c r="J20" s="119"/>
      <c r="K20" s="119"/>
      <c r="L20" s="274" t="s">
        <v>148</v>
      </c>
      <c r="M20" s="270"/>
      <c r="N20" s="119"/>
      <c r="O20" s="273" t="s">
        <v>77</v>
      </c>
      <c r="P20" s="334"/>
      <c r="Q20" s="270"/>
      <c r="R20" s="119"/>
      <c r="S20" s="119"/>
      <c r="T20" s="274" t="s">
        <v>148</v>
      </c>
      <c r="U20" s="270"/>
      <c r="V20" s="119"/>
      <c r="W20" s="273" t="s">
        <v>77</v>
      </c>
      <c r="X20" s="334"/>
      <c r="Y20" s="270"/>
      <c r="Z20" s="270"/>
    </row>
    <row r="21" spans="1:26" s="272" customFormat="1" ht="29.45" customHeight="1" x14ac:dyDescent="0.25">
      <c r="A21" s="335" t="s">
        <v>190</v>
      </c>
      <c r="B21" s="119"/>
      <c r="C21" s="119"/>
      <c r="D21" s="336" t="str">
        <f>D20</f>
        <v>(1,0-1,5 tim/ärende) x antal ärenden= antal tim</v>
      </c>
      <c r="E21" s="270"/>
      <c r="F21" s="119"/>
      <c r="G21" s="337" t="str">
        <f>G20</f>
        <v>(0,5-1 tim/ärende) x antal ärenden= antal tim</v>
      </c>
      <c r="H21" s="334"/>
      <c r="I21" s="271" t="e">
        <f>D21+G21</f>
        <v>#VALUE!</v>
      </c>
      <c r="J21" s="119"/>
      <c r="K21" s="119"/>
      <c r="L21" s="336" t="str">
        <f>L20</f>
        <v>(1,0-1,5 tim/ärende) x antal ärenden= antal tim</v>
      </c>
      <c r="M21" s="270"/>
      <c r="N21" s="119"/>
      <c r="O21" s="337" t="str">
        <f>O20</f>
        <v>(0,5-1 tim/ärende) x antal ärenden= antal tim</v>
      </c>
      <c r="P21" s="334"/>
      <c r="Q21" s="271" t="e">
        <f>L21+O21</f>
        <v>#VALUE!</v>
      </c>
      <c r="R21" s="119"/>
      <c r="S21" s="119"/>
      <c r="T21" s="336" t="str">
        <f>T20</f>
        <v>(1,0-1,5 tim/ärende) x antal ärenden= antal tim</v>
      </c>
      <c r="U21" s="270"/>
      <c r="V21" s="119"/>
      <c r="W21" s="337" t="str">
        <f>W20</f>
        <v>(0,5-1 tim/ärende) x antal ärenden= antal tim</v>
      </c>
      <c r="X21" s="334"/>
      <c r="Y21" s="271" t="e">
        <f>T21+W21</f>
        <v>#VALUE!</v>
      </c>
      <c r="Z21" s="271"/>
    </row>
    <row r="22" spans="1:26" ht="21.6" customHeight="1" x14ac:dyDescent="0.25">
      <c r="A22" s="338">
        <v>566</v>
      </c>
      <c r="B22" s="122"/>
      <c r="C22" s="122"/>
      <c r="D22" s="106"/>
      <c r="E22" s="106"/>
      <c r="F22" s="106"/>
      <c r="G22" s="106"/>
      <c r="H22" s="103"/>
      <c r="I22" s="113"/>
      <c r="J22" s="122"/>
      <c r="K22" s="122"/>
      <c r="L22" s="106"/>
      <c r="M22" s="106"/>
      <c r="N22" s="106"/>
      <c r="O22" s="106"/>
      <c r="P22" s="103"/>
      <c r="Q22" s="113"/>
      <c r="R22" s="122"/>
      <c r="S22" s="122"/>
      <c r="T22" s="106"/>
      <c r="U22" s="106"/>
      <c r="V22" s="106"/>
      <c r="W22" s="106"/>
      <c r="X22" s="103"/>
      <c r="Y22" s="113"/>
    </row>
    <row r="23" spans="1:26" ht="39" customHeight="1" x14ac:dyDescent="0.25">
      <c r="A23" s="139" t="s">
        <v>76</v>
      </c>
      <c r="B23" s="103"/>
      <c r="C23" s="103"/>
      <c r="D23" s="103"/>
      <c r="E23" s="103"/>
      <c r="F23" s="140"/>
      <c r="G23" s="141" t="s">
        <v>77</v>
      </c>
      <c r="H23" s="339"/>
      <c r="I23" s="142"/>
      <c r="J23" s="103"/>
      <c r="K23" s="103"/>
      <c r="L23" s="103"/>
      <c r="M23" s="103"/>
      <c r="N23" s="140"/>
      <c r="O23" s="141" t="s">
        <v>77</v>
      </c>
      <c r="P23" s="339"/>
      <c r="Q23" s="142"/>
      <c r="R23" s="103"/>
      <c r="S23" s="103"/>
      <c r="T23" s="103"/>
      <c r="U23" s="103"/>
      <c r="V23" s="140"/>
      <c r="W23" s="141" t="s">
        <v>77</v>
      </c>
      <c r="X23" s="339"/>
      <c r="Y23" s="142"/>
    </row>
    <row r="24" spans="1:26" ht="38.25" x14ac:dyDescent="0.25">
      <c r="A24" s="139" t="s">
        <v>78</v>
      </c>
      <c r="B24" s="103"/>
      <c r="C24" s="103"/>
      <c r="D24" s="103"/>
      <c r="E24" s="103"/>
      <c r="F24" s="143" t="s">
        <v>124</v>
      </c>
      <c r="G24" s="141" t="s">
        <v>125</v>
      </c>
      <c r="H24" s="339"/>
      <c r="I24" s="142"/>
      <c r="J24" s="103"/>
      <c r="K24" s="103"/>
      <c r="L24" s="103"/>
      <c r="M24" s="103"/>
      <c r="N24" s="143" t="s">
        <v>124</v>
      </c>
      <c r="O24" s="141" t="s">
        <v>125</v>
      </c>
      <c r="P24" s="339"/>
      <c r="Q24" s="142"/>
      <c r="R24" s="103"/>
      <c r="S24" s="103"/>
      <c r="T24" s="103"/>
      <c r="U24" s="103"/>
      <c r="V24" s="143" t="s">
        <v>124</v>
      </c>
      <c r="W24" s="141" t="s">
        <v>125</v>
      </c>
      <c r="X24" s="339"/>
      <c r="Y24" s="142"/>
    </row>
    <row r="25" spans="1:26" x14ac:dyDescent="0.25">
      <c r="A25" s="139" t="s">
        <v>150</v>
      </c>
      <c r="B25" s="103"/>
      <c r="C25" s="103"/>
      <c r="D25" s="103"/>
      <c r="E25" s="103"/>
      <c r="F25" s="143" t="s">
        <v>191</v>
      </c>
      <c r="G25" s="143" t="s">
        <v>191</v>
      </c>
      <c r="H25" s="339"/>
      <c r="I25" s="142"/>
      <c r="J25" s="103"/>
      <c r="K25" s="103"/>
      <c r="L25" s="103"/>
      <c r="M25" s="103"/>
      <c r="N25" s="143" t="s">
        <v>191</v>
      </c>
      <c r="O25" s="143" t="s">
        <v>191</v>
      </c>
      <c r="P25" s="339"/>
      <c r="Q25" s="142"/>
      <c r="R25" s="103"/>
      <c r="S25" s="103"/>
      <c r="T25" s="103"/>
      <c r="U25" s="103"/>
      <c r="V25" s="143" t="s">
        <v>191</v>
      </c>
      <c r="W25" s="143" t="s">
        <v>191</v>
      </c>
      <c r="X25" s="339"/>
      <c r="Y25" s="142"/>
    </row>
    <row r="26" spans="1:26" s="340" customFormat="1" x14ac:dyDescent="0.25">
      <c r="A26" s="277" t="s">
        <v>151</v>
      </c>
      <c r="B26" s="103"/>
      <c r="C26" s="103"/>
      <c r="D26" s="103"/>
      <c r="E26" s="103"/>
      <c r="F26" s="143" t="s">
        <v>124</v>
      </c>
      <c r="G26" s="143" t="s">
        <v>124</v>
      </c>
      <c r="H26" s="140"/>
      <c r="I26" s="114"/>
      <c r="J26" s="103"/>
      <c r="K26" s="103"/>
      <c r="L26" s="103"/>
      <c r="M26" s="103"/>
      <c r="N26" s="143" t="s">
        <v>124</v>
      </c>
      <c r="O26" s="143" t="s">
        <v>124</v>
      </c>
      <c r="P26" s="140"/>
      <c r="Q26" s="114"/>
      <c r="R26" s="103"/>
      <c r="S26" s="103"/>
      <c r="T26" s="103"/>
      <c r="U26" s="103"/>
      <c r="V26" s="143" t="s">
        <v>124</v>
      </c>
      <c r="W26" s="143" t="s">
        <v>124</v>
      </c>
      <c r="X26" s="140"/>
      <c r="Y26" s="114"/>
    </row>
    <row r="27" spans="1:26" x14ac:dyDescent="0.25">
      <c r="A27" s="139" t="s">
        <v>110</v>
      </c>
      <c r="B27" s="103"/>
      <c r="C27" s="103"/>
      <c r="D27" s="103"/>
      <c r="E27" s="103"/>
      <c r="F27" s="143" t="s">
        <v>124</v>
      </c>
      <c r="G27" s="143" t="s">
        <v>124</v>
      </c>
      <c r="H27" s="140"/>
      <c r="I27" s="114"/>
      <c r="J27" s="103"/>
      <c r="K27" s="103"/>
      <c r="L27" s="103"/>
      <c r="M27" s="103"/>
      <c r="N27" s="143" t="s">
        <v>124</v>
      </c>
      <c r="O27" s="143" t="s">
        <v>124</v>
      </c>
      <c r="P27" s="140"/>
      <c r="Q27" s="114"/>
      <c r="R27" s="103"/>
      <c r="S27" s="103"/>
      <c r="T27" s="103"/>
      <c r="U27" s="103"/>
      <c r="V27" s="143" t="s">
        <v>124</v>
      </c>
      <c r="W27" s="143" t="s">
        <v>124</v>
      </c>
      <c r="X27" s="140"/>
      <c r="Y27" s="114"/>
    </row>
    <row r="28" spans="1:26" x14ac:dyDescent="0.25">
      <c r="A28" s="121" t="s">
        <v>79</v>
      </c>
      <c r="B28" s="144"/>
      <c r="C28" s="144"/>
      <c r="D28" s="114"/>
      <c r="E28" s="114"/>
      <c r="F28" s="150">
        <f>SUM(F24:F27)</f>
        <v>0</v>
      </c>
      <c r="G28" s="150">
        <f>SUM(G23:G27)</f>
        <v>0</v>
      </c>
      <c r="H28" s="140"/>
      <c r="I28" s="138">
        <f>F28+G28</f>
        <v>0</v>
      </c>
      <c r="J28" s="144"/>
      <c r="K28" s="144"/>
      <c r="L28" s="114"/>
      <c r="M28" s="114"/>
      <c r="N28" s="150">
        <f>SUM(N24:N27)</f>
        <v>0</v>
      </c>
      <c r="O28" s="150">
        <f>SUM(O23:O27)</f>
        <v>0</v>
      </c>
      <c r="P28" s="140"/>
      <c r="Q28" s="138">
        <f>N28+O28</f>
        <v>0</v>
      </c>
      <c r="R28" s="144"/>
      <c r="S28" s="144"/>
      <c r="T28" s="114"/>
      <c r="U28" s="114"/>
      <c r="V28" s="150">
        <f>SUM(V24:V27)</f>
        <v>0</v>
      </c>
      <c r="W28" s="150">
        <f>SUM(W23:W27)</f>
        <v>0</v>
      </c>
      <c r="X28" s="140"/>
      <c r="Y28" s="138">
        <f>V28+W28</f>
        <v>0</v>
      </c>
    </row>
    <row r="29" spans="1:26" x14ac:dyDescent="0.25">
      <c r="A29" s="145" t="s">
        <v>92</v>
      </c>
      <c r="B29" s="146"/>
      <c r="C29" s="146"/>
      <c r="D29" s="103"/>
      <c r="E29" s="103"/>
      <c r="F29" s="103"/>
      <c r="G29" s="103"/>
      <c r="H29" s="103"/>
      <c r="I29" s="278" t="e">
        <f>I17+I21+I28</f>
        <v>#VALUE!</v>
      </c>
      <c r="J29" s="146"/>
      <c r="K29" s="146"/>
      <c r="L29" s="103"/>
      <c r="M29" s="103"/>
      <c r="N29" s="103"/>
      <c r="O29" s="103"/>
      <c r="P29" s="103"/>
      <c r="Q29" s="278" t="e">
        <f>Q17+Q21+Q28</f>
        <v>#VALUE!</v>
      </c>
      <c r="R29" s="146"/>
      <c r="S29" s="146"/>
      <c r="T29" s="103"/>
      <c r="U29" s="103"/>
      <c r="V29" s="103"/>
      <c r="W29" s="103"/>
      <c r="X29" s="103"/>
      <c r="Y29" s="278" t="e">
        <f>Y17+Y21+Y28</f>
        <v>#VALUE!</v>
      </c>
    </row>
    <row r="30" spans="1:26" x14ac:dyDescent="0.25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6" x14ac:dyDescent="0.25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6" x14ac:dyDescent="0.25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1:25" s="276" customFormat="1" ht="18.75" x14ac:dyDescent="0.3">
      <c r="A33" s="275" t="s">
        <v>149</v>
      </c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</row>
    <row r="34" spans="1:25" x14ac:dyDescent="0.25">
      <c r="A34" s="112" t="s">
        <v>93</v>
      </c>
      <c r="B34" s="112"/>
      <c r="C34" s="112"/>
      <c r="D34" s="100"/>
      <c r="E34" s="100"/>
      <c r="F34" s="100"/>
      <c r="G34" s="100"/>
      <c r="H34" s="100"/>
      <c r="I34" s="113"/>
      <c r="J34" s="112"/>
      <c r="K34" s="112"/>
      <c r="L34" s="100"/>
      <c r="M34" s="100"/>
      <c r="N34" s="100"/>
      <c r="O34" s="100"/>
      <c r="P34" s="100"/>
      <c r="Q34" s="113"/>
      <c r="R34" s="112"/>
      <c r="S34" s="112"/>
      <c r="T34" s="100"/>
      <c r="U34" s="100"/>
      <c r="V34" s="100"/>
      <c r="W34" s="100"/>
      <c r="X34" s="100"/>
      <c r="Y34" s="113"/>
    </row>
    <row r="35" spans="1:25" x14ac:dyDescent="0.25">
      <c r="A35" s="112" t="s">
        <v>74</v>
      </c>
      <c r="B35" s="112"/>
      <c r="C35" s="112"/>
      <c r="D35" s="106"/>
      <c r="E35" s="106"/>
      <c r="F35" s="106"/>
      <c r="G35" s="106"/>
      <c r="H35" s="106"/>
      <c r="I35" s="113"/>
      <c r="J35" s="112"/>
      <c r="K35" s="112"/>
      <c r="L35" s="106"/>
      <c r="M35" s="106"/>
      <c r="N35" s="106"/>
      <c r="O35" s="106"/>
      <c r="P35" s="106"/>
      <c r="Q35" s="113"/>
      <c r="R35" s="112"/>
      <c r="S35" s="112"/>
      <c r="T35" s="106"/>
      <c r="U35" s="106"/>
      <c r="V35" s="106"/>
      <c r="W35" s="106"/>
      <c r="X35" s="106"/>
      <c r="Y35" s="113"/>
    </row>
    <row r="36" spans="1:25" x14ac:dyDescent="0.25">
      <c r="A36" s="146"/>
      <c r="B36" s="146" t="s">
        <v>90</v>
      </c>
      <c r="C36" s="146" t="s">
        <v>91</v>
      </c>
      <c r="D36" s="119"/>
      <c r="E36" s="103"/>
      <c r="F36" s="103"/>
      <c r="G36" s="103"/>
      <c r="H36" s="103"/>
      <c r="I36" s="114"/>
      <c r="J36" s="146" t="s">
        <v>90</v>
      </c>
      <c r="K36" s="146" t="s">
        <v>91</v>
      </c>
      <c r="L36" s="119"/>
      <c r="M36" s="103"/>
      <c r="N36" s="103"/>
      <c r="O36" s="103"/>
      <c r="P36" s="103"/>
      <c r="Q36" s="114"/>
      <c r="R36" s="146" t="s">
        <v>90</v>
      </c>
      <c r="S36" s="146" t="s">
        <v>91</v>
      </c>
      <c r="T36" s="119"/>
      <c r="U36" s="103"/>
      <c r="V36" s="103"/>
      <c r="W36" s="103"/>
      <c r="X36" s="103"/>
      <c r="Y36" s="114"/>
    </row>
    <row r="37" spans="1:25" x14ac:dyDescent="0.25">
      <c r="A37" s="128" t="s">
        <v>155</v>
      </c>
      <c r="B37" s="147"/>
      <c r="C37" s="148">
        <v>100</v>
      </c>
      <c r="D37" s="140">
        <f>B37*C37</f>
        <v>0</v>
      </c>
      <c r="E37" s="103"/>
      <c r="F37" s="103"/>
      <c r="G37" s="103"/>
      <c r="H37" s="103"/>
      <c r="I37" s="114"/>
      <c r="J37" s="147"/>
      <c r="K37" s="148">
        <v>100</v>
      </c>
      <c r="L37" s="140">
        <f>J37*K37</f>
        <v>0</v>
      </c>
      <c r="M37" s="103"/>
      <c r="N37" s="103"/>
      <c r="O37" s="103"/>
      <c r="P37" s="103"/>
      <c r="Q37" s="114"/>
      <c r="R37" s="147"/>
      <c r="S37" s="148">
        <v>100</v>
      </c>
      <c r="T37" s="140">
        <f>R37*S37</f>
        <v>0</v>
      </c>
      <c r="U37" s="103"/>
      <c r="V37" s="103"/>
      <c r="W37" s="103"/>
      <c r="X37" s="103"/>
      <c r="Y37" s="114"/>
    </row>
    <row r="38" spans="1:25" x14ac:dyDescent="0.25">
      <c r="A38" s="128" t="s">
        <v>156</v>
      </c>
      <c r="B38" s="147"/>
      <c r="C38" s="148">
        <v>75</v>
      </c>
      <c r="D38" s="140">
        <f t="shared" ref="D38:D44" si="3">B38*C38</f>
        <v>0</v>
      </c>
      <c r="E38" s="103"/>
      <c r="F38" s="103"/>
      <c r="G38" s="103"/>
      <c r="H38" s="103"/>
      <c r="I38" s="114"/>
      <c r="J38" s="147"/>
      <c r="K38" s="148">
        <v>75</v>
      </c>
      <c r="L38" s="140">
        <f t="shared" ref="L38:L44" si="4">J38*K38</f>
        <v>0</v>
      </c>
      <c r="M38" s="103"/>
      <c r="N38" s="103"/>
      <c r="O38" s="103"/>
      <c r="P38" s="103"/>
      <c r="Q38" s="114"/>
      <c r="R38" s="147"/>
      <c r="S38" s="148">
        <v>75</v>
      </c>
      <c r="T38" s="140">
        <f t="shared" ref="T38:T44" si="5">R38*S38</f>
        <v>0</v>
      </c>
      <c r="U38" s="103"/>
      <c r="V38" s="103"/>
      <c r="W38" s="103"/>
      <c r="X38" s="103"/>
      <c r="Y38" s="114"/>
    </row>
    <row r="39" spans="1:25" x14ac:dyDescent="0.25">
      <c r="A39" s="128" t="s">
        <v>157</v>
      </c>
      <c r="B39" s="147"/>
      <c r="C39" s="148">
        <v>50</v>
      </c>
      <c r="D39" s="140">
        <f t="shared" si="3"/>
        <v>0</v>
      </c>
      <c r="E39" s="103"/>
      <c r="F39" s="103"/>
      <c r="G39" s="103"/>
      <c r="H39" s="103"/>
      <c r="I39" s="114"/>
      <c r="J39" s="147"/>
      <c r="K39" s="148">
        <v>50</v>
      </c>
      <c r="L39" s="140">
        <f t="shared" si="4"/>
        <v>0</v>
      </c>
      <c r="M39" s="103"/>
      <c r="N39" s="103"/>
      <c r="O39" s="103"/>
      <c r="P39" s="103"/>
      <c r="Q39" s="114"/>
      <c r="R39" s="147"/>
      <c r="S39" s="148">
        <v>50</v>
      </c>
      <c r="T39" s="140">
        <f t="shared" si="5"/>
        <v>0</v>
      </c>
      <c r="U39" s="103"/>
      <c r="V39" s="103"/>
      <c r="W39" s="103"/>
      <c r="X39" s="103"/>
      <c r="Y39" s="114"/>
    </row>
    <row r="40" spans="1:25" x14ac:dyDescent="0.25">
      <c r="A40" s="128" t="s">
        <v>158</v>
      </c>
      <c r="B40" s="147"/>
      <c r="C40" s="148">
        <v>50</v>
      </c>
      <c r="D40" s="140">
        <f t="shared" si="3"/>
        <v>0</v>
      </c>
      <c r="E40" s="103"/>
      <c r="F40" s="103"/>
      <c r="G40" s="103"/>
      <c r="H40" s="103"/>
      <c r="I40" s="114"/>
      <c r="J40" s="147"/>
      <c r="K40" s="148">
        <v>50</v>
      </c>
      <c r="L40" s="140">
        <f t="shared" si="4"/>
        <v>0</v>
      </c>
      <c r="M40" s="103"/>
      <c r="N40" s="103"/>
      <c r="O40" s="103"/>
      <c r="P40" s="103"/>
      <c r="Q40" s="114"/>
      <c r="R40" s="147"/>
      <c r="S40" s="148">
        <v>50</v>
      </c>
      <c r="T40" s="140">
        <f t="shared" si="5"/>
        <v>0</v>
      </c>
      <c r="U40" s="103"/>
      <c r="V40" s="103"/>
      <c r="W40" s="103"/>
      <c r="X40" s="103"/>
      <c r="Y40" s="114"/>
    </row>
    <row r="41" spans="1:25" x14ac:dyDescent="0.25">
      <c r="A41" s="128" t="s">
        <v>159</v>
      </c>
      <c r="B41" s="147"/>
      <c r="C41" s="148">
        <v>34</v>
      </c>
      <c r="D41" s="140">
        <f t="shared" si="3"/>
        <v>0</v>
      </c>
      <c r="E41" s="103"/>
      <c r="F41" s="103"/>
      <c r="G41" s="103"/>
      <c r="H41" s="103"/>
      <c r="I41" s="114"/>
      <c r="J41" s="147"/>
      <c r="K41" s="148">
        <v>34</v>
      </c>
      <c r="L41" s="140">
        <f t="shared" si="4"/>
        <v>0</v>
      </c>
      <c r="M41" s="103"/>
      <c r="N41" s="103"/>
      <c r="O41" s="103"/>
      <c r="P41" s="103"/>
      <c r="Q41" s="114"/>
      <c r="R41" s="147"/>
      <c r="S41" s="148">
        <v>34</v>
      </c>
      <c r="T41" s="140">
        <f t="shared" si="5"/>
        <v>0</v>
      </c>
      <c r="U41" s="103"/>
      <c r="V41" s="103"/>
      <c r="W41" s="103"/>
      <c r="X41" s="103"/>
      <c r="Y41" s="114"/>
    </row>
    <row r="42" spans="1:25" x14ac:dyDescent="0.25">
      <c r="A42" s="128" t="s">
        <v>160</v>
      </c>
      <c r="B42" s="147"/>
      <c r="C42" s="148">
        <v>25</v>
      </c>
      <c r="D42" s="140">
        <f t="shared" si="3"/>
        <v>0</v>
      </c>
      <c r="E42" s="103"/>
      <c r="F42" s="103"/>
      <c r="G42" s="103"/>
      <c r="H42" s="103"/>
      <c r="I42" s="114"/>
      <c r="J42" s="147"/>
      <c r="K42" s="148">
        <v>25</v>
      </c>
      <c r="L42" s="140">
        <f t="shared" si="4"/>
        <v>0</v>
      </c>
      <c r="M42" s="103"/>
      <c r="N42" s="103"/>
      <c r="O42" s="103"/>
      <c r="P42" s="103"/>
      <c r="Q42" s="114"/>
      <c r="R42" s="147"/>
      <c r="S42" s="148">
        <v>25</v>
      </c>
      <c r="T42" s="140">
        <f t="shared" si="5"/>
        <v>0</v>
      </c>
      <c r="U42" s="103"/>
      <c r="V42" s="103"/>
      <c r="W42" s="103"/>
      <c r="X42" s="103"/>
      <c r="Y42" s="114"/>
    </row>
    <row r="43" spans="1:25" x14ac:dyDescent="0.25">
      <c r="A43" s="128" t="s">
        <v>161</v>
      </c>
      <c r="B43" s="147"/>
      <c r="C43" s="148">
        <v>17</v>
      </c>
      <c r="D43" s="140">
        <f t="shared" si="3"/>
        <v>0</v>
      </c>
      <c r="E43" s="103"/>
      <c r="F43" s="103"/>
      <c r="G43" s="103"/>
      <c r="H43" s="103"/>
      <c r="I43" s="114"/>
      <c r="J43" s="147"/>
      <c r="K43" s="148">
        <v>17</v>
      </c>
      <c r="L43" s="140">
        <f t="shared" si="4"/>
        <v>0</v>
      </c>
      <c r="M43" s="103"/>
      <c r="N43" s="103"/>
      <c r="O43" s="103"/>
      <c r="P43" s="103"/>
      <c r="Q43" s="114"/>
      <c r="R43" s="147"/>
      <c r="S43" s="148">
        <v>17</v>
      </c>
      <c r="T43" s="140">
        <f t="shared" si="5"/>
        <v>0</v>
      </c>
      <c r="U43" s="103"/>
      <c r="V43" s="103"/>
      <c r="W43" s="103"/>
      <c r="X43" s="103"/>
      <c r="Y43" s="114"/>
    </row>
    <row r="44" spans="1:25" x14ac:dyDescent="0.25">
      <c r="A44" s="128" t="s">
        <v>162</v>
      </c>
      <c r="B44" s="147"/>
      <c r="C44" s="148">
        <v>17</v>
      </c>
      <c r="D44" s="140">
        <f t="shared" si="3"/>
        <v>0</v>
      </c>
      <c r="E44" s="103"/>
      <c r="F44" s="103"/>
      <c r="G44" s="103"/>
      <c r="H44" s="103"/>
      <c r="I44" s="114"/>
      <c r="J44" s="147"/>
      <c r="K44" s="148">
        <v>17</v>
      </c>
      <c r="L44" s="140">
        <f t="shared" si="4"/>
        <v>0</v>
      </c>
      <c r="M44" s="103"/>
      <c r="N44" s="103"/>
      <c r="O44" s="103"/>
      <c r="P44" s="103"/>
      <c r="Q44" s="114"/>
      <c r="R44" s="147"/>
      <c r="S44" s="148">
        <v>17</v>
      </c>
      <c r="T44" s="140">
        <f t="shared" si="5"/>
        <v>0</v>
      </c>
      <c r="U44" s="103"/>
      <c r="V44" s="103"/>
      <c r="W44" s="103"/>
      <c r="X44" s="103"/>
      <c r="Y44" s="114"/>
    </row>
    <row r="45" spans="1:25" x14ac:dyDescent="0.25">
      <c r="A45" s="149" t="s">
        <v>192</v>
      </c>
      <c r="B45" s="148"/>
      <c r="C45" s="148"/>
      <c r="D45" s="143">
        <f>D37+D38+D39+D40+D41+D42+D43+D44</f>
        <v>0</v>
      </c>
      <c r="E45" s="103"/>
      <c r="F45" s="103"/>
      <c r="G45" s="103"/>
      <c r="H45" s="103"/>
      <c r="I45" s="114"/>
      <c r="J45" s="148"/>
      <c r="K45" s="148"/>
      <c r="L45" s="143">
        <f>L37+L38+L39+L40+L41+L42+L43+L44</f>
        <v>0</v>
      </c>
      <c r="M45" s="103"/>
      <c r="N45" s="103"/>
      <c r="O45" s="103"/>
      <c r="P45" s="103"/>
      <c r="Q45" s="114"/>
      <c r="R45" s="148"/>
      <c r="S45" s="148"/>
      <c r="T45" s="143">
        <f>T37+T38+T39+T40+T41+T42+T43+T44</f>
        <v>0</v>
      </c>
      <c r="U45" s="103"/>
      <c r="V45" s="103"/>
      <c r="W45" s="103"/>
      <c r="X45" s="103"/>
      <c r="Y45" s="114"/>
    </row>
    <row r="46" spans="1:25" x14ac:dyDescent="0.25">
      <c r="A46" s="120" t="s">
        <v>193</v>
      </c>
      <c r="B46" s="148"/>
      <c r="C46" s="148"/>
      <c r="D46" s="150">
        <f>D45*0.8</f>
        <v>0</v>
      </c>
      <c r="E46" s="103"/>
      <c r="F46" s="103"/>
      <c r="G46" s="103"/>
      <c r="H46" s="103"/>
      <c r="I46" s="114"/>
      <c r="J46" s="148"/>
      <c r="K46" s="148"/>
      <c r="L46" s="150">
        <f>L45*0.8</f>
        <v>0</v>
      </c>
      <c r="M46" s="103"/>
      <c r="N46" s="103"/>
      <c r="O46" s="103"/>
      <c r="P46" s="103"/>
      <c r="Q46" s="114"/>
      <c r="R46" s="148"/>
      <c r="S46" s="148"/>
      <c r="T46" s="150">
        <f>T45*0.8</f>
        <v>0</v>
      </c>
      <c r="U46" s="103"/>
      <c r="V46" s="103"/>
      <c r="W46" s="103"/>
      <c r="X46" s="103"/>
      <c r="Y46" s="114"/>
    </row>
    <row r="47" spans="1:25" s="323" customFormat="1" x14ac:dyDescent="0.25">
      <c r="A47" s="321" t="s">
        <v>185</v>
      </c>
      <c r="B47" s="322"/>
      <c r="C47" s="322"/>
      <c r="E47" s="324"/>
      <c r="F47" s="324"/>
      <c r="G47" s="324"/>
      <c r="H47" s="324"/>
      <c r="I47" s="324"/>
      <c r="J47" s="322"/>
      <c r="K47" s="322"/>
      <c r="M47" s="324"/>
      <c r="N47" s="324"/>
      <c r="O47" s="324"/>
      <c r="P47" s="324"/>
      <c r="Q47" s="324"/>
      <c r="R47" s="322"/>
      <c r="S47" s="322"/>
      <c r="U47" s="324"/>
      <c r="V47" s="324"/>
      <c r="W47" s="324"/>
      <c r="X47" s="324"/>
      <c r="Y47" s="324"/>
    </row>
    <row r="48" spans="1:25" s="330" customFormat="1" x14ac:dyDescent="0.25">
      <c r="A48" s="325" t="s">
        <v>194</v>
      </c>
      <c r="B48" s="326"/>
      <c r="C48" s="326"/>
      <c r="D48" s="326"/>
      <c r="E48" s="328"/>
      <c r="F48" s="341"/>
      <c r="G48" s="328"/>
      <c r="H48" s="102"/>
      <c r="I48" s="329"/>
      <c r="J48" s="326"/>
      <c r="K48" s="326"/>
      <c r="L48" s="326"/>
      <c r="M48" s="328"/>
      <c r="N48" s="341"/>
      <c r="O48" s="328"/>
      <c r="P48" s="102"/>
      <c r="Q48" s="329"/>
      <c r="R48" s="326"/>
      <c r="S48" s="326"/>
      <c r="T48" s="326"/>
      <c r="U48" s="328"/>
      <c r="V48" s="341"/>
      <c r="W48" s="328"/>
      <c r="X48" s="102"/>
      <c r="Y48" s="329"/>
    </row>
    <row r="49" spans="1:25" s="330" customFormat="1" ht="30" x14ac:dyDescent="0.25">
      <c r="A49" s="325" t="s">
        <v>187</v>
      </c>
      <c r="B49" s="326"/>
      <c r="C49" s="326"/>
      <c r="D49" s="326"/>
      <c r="E49" s="102"/>
      <c r="F49" s="328"/>
      <c r="G49" s="328"/>
      <c r="H49" s="102"/>
      <c r="I49" s="329"/>
      <c r="J49" s="326"/>
      <c r="K49" s="326"/>
      <c r="L49" s="326"/>
      <c r="M49" s="102"/>
      <c r="N49" s="328"/>
      <c r="O49" s="328"/>
      <c r="P49" s="102"/>
      <c r="Q49" s="329"/>
      <c r="R49" s="326"/>
      <c r="S49" s="326"/>
      <c r="T49" s="326"/>
      <c r="U49" s="102"/>
      <c r="V49" s="328"/>
      <c r="W49" s="328"/>
      <c r="X49" s="102"/>
      <c r="Y49" s="329"/>
    </row>
    <row r="50" spans="1:25" x14ac:dyDescent="0.25">
      <c r="A50" s="120" t="s">
        <v>75</v>
      </c>
      <c r="B50" s="149"/>
      <c r="C50" s="149"/>
      <c r="D50" s="150">
        <f>D46</f>
        <v>0</v>
      </c>
      <c r="E50" s="342">
        <f>E49</f>
        <v>0</v>
      </c>
      <c r="F50" s="342">
        <f>F48</f>
        <v>0</v>
      </c>
      <c r="G50" s="103"/>
      <c r="H50" s="103"/>
      <c r="I50" s="138">
        <f>D50+E50+F50</f>
        <v>0</v>
      </c>
      <c r="J50" s="149"/>
      <c r="K50" s="149"/>
      <c r="L50" s="150">
        <f>L46</f>
        <v>0</v>
      </c>
      <c r="M50" s="342">
        <f>M49</f>
        <v>0</v>
      </c>
      <c r="N50" s="342">
        <f>N48</f>
        <v>0</v>
      </c>
      <c r="O50" s="103"/>
      <c r="P50" s="103"/>
      <c r="Q50" s="138">
        <f>L50+M50+N50</f>
        <v>0</v>
      </c>
      <c r="R50" s="149"/>
      <c r="S50" s="149"/>
      <c r="T50" s="150">
        <f>T46</f>
        <v>0</v>
      </c>
      <c r="U50" s="342">
        <f>U49</f>
        <v>0</v>
      </c>
      <c r="V50" s="342">
        <f>V48</f>
        <v>0</v>
      </c>
      <c r="W50" s="103"/>
      <c r="X50" s="103"/>
      <c r="Y50" s="138">
        <f>T50+U50+V50</f>
        <v>0</v>
      </c>
    </row>
    <row r="51" spans="1:25" x14ac:dyDescent="0.25">
      <c r="A51" s="122">
        <v>567</v>
      </c>
      <c r="B51" s="122"/>
      <c r="C51" s="122"/>
      <c r="D51" s="106"/>
      <c r="E51" s="106"/>
      <c r="F51" s="152"/>
      <c r="G51" s="152"/>
      <c r="H51" s="152"/>
      <c r="I51" s="153"/>
      <c r="J51" s="122"/>
      <c r="K51" s="122"/>
      <c r="L51" s="106"/>
      <c r="M51" s="106"/>
      <c r="N51" s="152"/>
      <c r="O51" s="152"/>
      <c r="P51" s="152"/>
      <c r="Q51" s="153"/>
      <c r="R51" s="122"/>
      <c r="S51" s="122"/>
      <c r="T51" s="106"/>
      <c r="U51" s="106"/>
      <c r="V51" s="152"/>
      <c r="W51" s="152"/>
      <c r="X51" s="152"/>
      <c r="Y51" s="153"/>
    </row>
    <row r="52" spans="1:25" x14ac:dyDescent="0.25">
      <c r="A52" s="123" t="s">
        <v>80</v>
      </c>
      <c r="B52" s="123"/>
      <c r="C52" s="123"/>
      <c r="D52" s="103"/>
      <c r="E52" s="103"/>
      <c r="F52" s="140"/>
      <c r="G52" s="143" t="s">
        <v>124</v>
      </c>
      <c r="H52" s="143"/>
      <c r="I52" s="151"/>
      <c r="J52" s="123"/>
      <c r="K52" s="123"/>
      <c r="L52" s="103"/>
      <c r="M52" s="103"/>
      <c r="N52" s="140"/>
      <c r="O52" s="143" t="s">
        <v>124</v>
      </c>
      <c r="P52" s="143"/>
      <c r="Q52" s="151"/>
      <c r="R52" s="123"/>
      <c r="S52" s="123"/>
      <c r="T52" s="103"/>
      <c r="U52" s="103"/>
      <c r="V52" s="140"/>
      <c r="W52" s="143" t="s">
        <v>124</v>
      </c>
      <c r="X52" s="143"/>
      <c r="Y52" s="151"/>
    </row>
    <row r="53" spans="1:25" ht="30" x14ac:dyDescent="0.25">
      <c r="A53" s="154" t="s">
        <v>81</v>
      </c>
      <c r="B53" s="154"/>
      <c r="C53" s="154"/>
      <c r="D53" s="103"/>
      <c r="E53" s="103"/>
      <c r="F53" s="143" t="s">
        <v>126</v>
      </c>
      <c r="G53" s="140"/>
      <c r="H53" s="140"/>
      <c r="I53" s="151"/>
      <c r="J53" s="154"/>
      <c r="K53" s="154"/>
      <c r="L53" s="103"/>
      <c r="M53" s="103"/>
      <c r="N53" s="143" t="s">
        <v>126</v>
      </c>
      <c r="O53" s="140"/>
      <c r="P53" s="140"/>
      <c r="Q53" s="151"/>
      <c r="R53" s="154"/>
      <c r="S53" s="154"/>
      <c r="T53" s="103"/>
      <c r="U53" s="103"/>
      <c r="V53" s="143" t="s">
        <v>126</v>
      </c>
      <c r="W53" s="140"/>
      <c r="X53" s="140"/>
      <c r="Y53" s="151"/>
    </row>
    <row r="54" spans="1:25" ht="38.25" x14ac:dyDescent="0.25">
      <c r="A54" s="228" t="s">
        <v>111</v>
      </c>
      <c r="B54" s="103"/>
      <c r="C54" s="103"/>
      <c r="D54" s="103"/>
      <c r="E54" s="103"/>
      <c r="F54" s="141" t="s">
        <v>195</v>
      </c>
      <c r="G54" s="140"/>
      <c r="H54" s="140"/>
      <c r="I54" s="151"/>
      <c r="J54" s="103"/>
      <c r="K54" s="103"/>
      <c r="L54" s="103"/>
      <c r="M54" s="103"/>
      <c r="N54" s="141" t="s">
        <v>195</v>
      </c>
      <c r="O54" s="140"/>
      <c r="P54" s="140"/>
      <c r="Q54" s="151"/>
      <c r="R54" s="103"/>
      <c r="S54" s="103"/>
      <c r="T54" s="103"/>
      <c r="U54" s="103"/>
      <c r="V54" s="141" t="s">
        <v>195</v>
      </c>
      <c r="W54" s="140"/>
      <c r="X54" s="140"/>
      <c r="Y54" s="151"/>
    </row>
    <row r="55" spans="1:25" ht="40.9" customHeight="1" x14ac:dyDescent="0.25">
      <c r="A55" s="343" t="s">
        <v>196</v>
      </c>
      <c r="B55" s="103"/>
      <c r="C55" s="103"/>
      <c r="D55" s="344" t="s">
        <v>197</v>
      </c>
      <c r="E55" s="103"/>
      <c r="F55" s="339"/>
      <c r="G55" s="140"/>
      <c r="H55" s="140"/>
      <c r="I55" s="151"/>
      <c r="J55" s="103"/>
      <c r="K55" s="103"/>
      <c r="L55" s="344" t="s">
        <v>197</v>
      </c>
      <c r="M55" s="103"/>
      <c r="N55" s="339"/>
      <c r="O55" s="140"/>
      <c r="P55" s="140"/>
      <c r="Q55" s="151"/>
      <c r="R55" s="103"/>
      <c r="S55" s="103"/>
      <c r="T55" s="344" t="s">
        <v>197</v>
      </c>
      <c r="U55" s="103"/>
      <c r="V55" s="339"/>
      <c r="W55" s="140"/>
      <c r="X55" s="140"/>
      <c r="Y55" s="151"/>
    </row>
    <row r="56" spans="1:25" x14ac:dyDescent="0.25">
      <c r="A56" s="123" t="s">
        <v>82</v>
      </c>
      <c r="B56" s="103"/>
      <c r="C56" s="103"/>
      <c r="D56" s="103"/>
      <c r="E56" s="103"/>
      <c r="F56" s="140"/>
      <c r="G56" s="143" t="s">
        <v>127</v>
      </c>
      <c r="H56" s="143"/>
      <c r="I56" s="151"/>
      <c r="J56" s="103"/>
      <c r="K56" s="103"/>
      <c r="L56" s="103"/>
      <c r="M56" s="103"/>
      <c r="N56" s="140"/>
      <c r="O56" s="143" t="s">
        <v>127</v>
      </c>
      <c r="P56" s="143"/>
      <c r="Q56" s="151"/>
      <c r="R56" s="103"/>
      <c r="S56" s="103"/>
      <c r="T56" s="103"/>
      <c r="U56" s="103"/>
      <c r="V56" s="140"/>
      <c r="W56" s="143" t="s">
        <v>127</v>
      </c>
      <c r="X56" s="143"/>
      <c r="Y56" s="151"/>
    </row>
    <row r="57" spans="1:25" ht="30" customHeight="1" x14ac:dyDescent="0.25">
      <c r="A57" s="120" t="s">
        <v>83</v>
      </c>
      <c r="B57" s="149"/>
      <c r="C57" s="149"/>
      <c r="D57" s="125" t="str">
        <f>D55</f>
        <v>40 tim/ kommun där tillsyn bedrivs detta år</v>
      </c>
      <c r="E57" s="103"/>
      <c r="F57" s="150" t="e">
        <f>F53+F54</f>
        <v>#VALUE!</v>
      </c>
      <c r="G57" s="150" t="e">
        <f>G52+G56</f>
        <v>#VALUE!</v>
      </c>
      <c r="H57" s="140"/>
      <c r="I57" s="138" t="e">
        <f>SUM(D57+F57+G57)</f>
        <v>#VALUE!</v>
      </c>
      <c r="J57" s="149"/>
      <c r="K57" s="149"/>
      <c r="L57" s="125" t="str">
        <f>L55</f>
        <v>40 tim/ kommun där tillsyn bedrivs detta år</v>
      </c>
      <c r="M57" s="103"/>
      <c r="N57" s="150" t="e">
        <f>N53+N54</f>
        <v>#VALUE!</v>
      </c>
      <c r="O57" s="150" t="e">
        <f>O52+O56</f>
        <v>#VALUE!</v>
      </c>
      <c r="P57" s="140"/>
      <c r="Q57" s="138" t="e">
        <f>SUM(L57+N57+O57)</f>
        <v>#VALUE!</v>
      </c>
      <c r="R57" s="149"/>
      <c r="S57" s="149"/>
      <c r="T57" s="125" t="str">
        <f>T55</f>
        <v>40 tim/ kommun där tillsyn bedrivs detta år</v>
      </c>
      <c r="U57" s="103"/>
      <c r="V57" s="150" t="e">
        <f>V53+V54</f>
        <v>#VALUE!</v>
      </c>
      <c r="W57" s="150" t="e">
        <f>W52+W56</f>
        <v>#VALUE!</v>
      </c>
      <c r="X57" s="140"/>
      <c r="Y57" s="138" t="e">
        <f>SUM(T57+V57+W57)</f>
        <v>#VALUE!</v>
      </c>
    </row>
    <row r="58" spans="1:25" x14ac:dyDescent="0.25">
      <c r="A58" s="145" t="s">
        <v>94</v>
      </c>
      <c r="B58" s="149"/>
      <c r="C58" s="149"/>
      <c r="D58" s="149"/>
      <c r="E58" s="149"/>
      <c r="F58" s="149"/>
      <c r="G58" s="149"/>
      <c r="H58" s="149"/>
      <c r="I58" s="345" t="e">
        <f>SUM(I50+I57)</f>
        <v>#VALUE!</v>
      </c>
      <c r="J58" s="149"/>
      <c r="K58" s="149"/>
      <c r="L58" s="149"/>
      <c r="M58" s="149"/>
      <c r="N58" s="149"/>
      <c r="O58" s="149"/>
      <c r="P58" s="149"/>
      <c r="Q58" s="345" t="e">
        <f>SUM(Q50+Q57)</f>
        <v>#VALUE!</v>
      </c>
      <c r="R58" s="149"/>
      <c r="S58" s="149"/>
      <c r="T58" s="149"/>
      <c r="U58" s="149"/>
      <c r="V58" s="149"/>
      <c r="W58" s="149"/>
      <c r="X58" s="149"/>
      <c r="Y58" s="345" t="e">
        <f>SUM(Y50+Y57)</f>
        <v>#VALUE!</v>
      </c>
    </row>
    <row r="59" spans="1:25" s="178" customFormat="1" x14ac:dyDescent="0.25"/>
    <row r="60" spans="1:25" s="178" customFormat="1" x14ac:dyDescent="0.25"/>
    <row r="61" spans="1:25" s="178" customFormat="1" x14ac:dyDescent="0.25"/>
    <row r="62" spans="1:25" s="178" customFormat="1" x14ac:dyDescent="0.25"/>
    <row r="63" spans="1:25" s="178" customFormat="1" x14ac:dyDescent="0.25"/>
    <row r="64" spans="1:25" s="178" customFormat="1" x14ac:dyDescent="0.25"/>
    <row r="65" s="178" customFormat="1" x14ac:dyDescent="0.25"/>
    <row r="66" s="178" customFormat="1" x14ac:dyDescent="0.25"/>
    <row r="67" s="178" customFormat="1" x14ac:dyDescent="0.25"/>
    <row r="68" s="178" customFormat="1" x14ac:dyDescent="0.25"/>
    <row r="69" s="178" customFormat="1" x14ac:dyDescent="0.25"/>
    <row r="70" s="178" customFormat="1" x14ac:dyDescent="0.25"/>
    <row r="71" s="178" customFormat="1" x14ac:dyDescent="0.25"/>
    <row r="72" s="178" customFormat="1" x14ac:dyDescent="0.25"/>
    <row r="73" s="178" customFormat="1" x14ac:dyDescent="0.25"/>
    <row r="74" s="178" customFormat="1" x14ac:dyDescent="0.25"/>
    <row r="75" s="178" customFormat="1" x14ac:dyDescent="0.25"/>
    <row r="76" s="178" customFormat="1" x14ac:dyDescent="0.25"/>
  </sheetData>
  <mergeCells count="6">
    <mergeCell ref="B2:D2"/>
    <mergeCell ref="B1:E1"/>
    <mergeCell ref="J1:M1"/>
    <mergeCell ref="R1:U1"/>
    <mergeCell ref="J2:L2"/>
    <mergeCell ref="R2:T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5"/>
  <sheetViews>
    <sheetView zoomScale="80" zoomScaleNormal="80" workbookViewId="0">
      <selection activeCell="D22" sqref="D22"/>
    </sheetView>
  </sheetViews>
  <sheetFormatPr defaultColWidth="9.140625" defaultRowHeight="15" outlineLevelCol="1" x14ac:dyDescent="0.25"/>
  <cols>
    <col min="1" max="1" width="46.140625" style="1" customWidth="1"/>
    <col min="2" max="4" width="21.28515625" style="1" customWidth="1"/>
    <col min="5" max="5" width="22.5703125" style="1" customWidth="1"/>
    <col min="6" max="6" width="19.140625" style="1" customWidth="1"/>
    <col min="7" max="9" width="21.28515625" style="1" customWidth="1" outlineLevel="1"/>
    <col min="10" max="10" width="22.5703125" style="1" customWidth="1" outlineLevel="1"/>
    <col min="11" max="11" width="19.140625" style="1" customWidth="1"/>
    <col min="12" max="14" width="21.28515625" style="1" customWidth="1" outlineLevel="1"/>
    <col min="15" max="15" width="22.5703125" style="1" customWidth="1" outlineLevel="1"/>
    <col min="16" max="16" width="19.140625" style="1" customWidth="1"/>
    <col min="17" max="21" width="9.140625" style="6"/>
    <col min="22" max="16384" width="9.140625" style="1"/>
  </cols>
  <sheetData>
    <row r="1" spans="1:21" ht="16.5" thickTop="1" x14ac:dyDescent="0.25">
      <c r="A1" s="111"/>
      <c r="B1" s="357" t="s">
        <v>0</v>
      </c>
      <c r="C1" s="357"/>
      <c r="D1" s="95" t="s">
        <v>5</v>
      </c>
      <c r="E1" s="111" t="s">
        <v>86</v>
      </c>
      <c r="F1" s="96" t="s">
        <v>143</v>
      </c>
      <c r="G1" s="357" t="s">
        <v>0</v>
      </c>
      <c r="H1" s="357"/>
      <c r="I1" s="95" t="s">
        <v>5</v>
      </c>
      <c r="J1" s="268" t="s">
        <v>86</v>
      </c>
      <c r="K1" s="96" t="s">
        <v>144</v>
      </c>
      <c r="L1" s="357" t="s">
        <v>0</v>
      </c>
      <c r="M1" s="357"/>
      <c r="N1" s="95" t="s">
        <v>5</v>
      </c>
      <c r="O1" s="268" t="s">
        <v>86</v>
      </c>
      <c r="P1" s="96" t="s">
        <v>145</v>
      </c>
      <c r="U1" s="1"/>
    </row>
    <row r="2" spans="1:21" ht="15.75" x14ac:dyDescent="0.25">
      <c r="A2" s="97"/>
      <c r="B2" s="97" t="s">
        <v>6</v>
      </c>
      <c r="C2" s="97" t="s">
        <v>52</v>
      </c>
      <c r="D2" s="98" t="s">
        <v>52</v>
      </c>
      <c r="E2" s="97" t="s">
        <v>52</v>
      </c>
      <c r="F2" s="96"/>
      <c r="G2" s="97" t="s">
        <v>6</v>
      </c>
      <c r="H2" s="97" t="s">
        <v>52</v>
      </c>
      <c r="I2" s="98" t="s">
        <v>52</v>
      </c>
      <c r="J2" s="97" t="s">
        <v>52</v>
      </c>
      <c r="K2" s="96"/>
      <c r="L2" s="97" t="s">
        <v>6</v>
      </c>
      <c r="M2" s="97" t="s">
        <v>52</v>
      </c>
      <c r="N2" s="98" t="s">
        <v>52</v>
      </c>
      <c r="O2" s="97" t="s">
        <v>52</v>
      </c>
      <c r="P2" s="96"/>
      <c r="U2" s="1"/>
    </row>
    <row r="3" spans="1:21" x14ac:dyDescent="0.25">
      <c r="A3" s="99" t="s">
        <v>87</v>
      </c>
      <c r="B3" s="100"/>
      <c r="C3" s="100"/>
      <c r="D3" s="100"/>
      <c r="E3" s="100"/>
      <c r="F3" s="96"/>
      <c r="G3" s="100"/>
      <c r="H3" s="100"/>
      <c r="I3" s="100"/>
      <c r="J3" s="100"/>
      <c r="K3" s="96"/>
      <c r="L3" s="100"/>
      <c r="M3" s="100"/>
      <c r="N3" s="100"/>
      <c r="O3" s="100"/>
      <c r="P3" s="96"/>
      <c r="U3" s="1"/>
    </row>
    <row r="4" spans="1:21" s="104" customFormat="1" x14ac:dyDescent="0.25">
      <c r="A4" s="103" t="s">
        <v>53</v>
      </c>
      <c r="B4" s="101"/>
      <c r="C4" s="103">
        <f>B4*150</f>
        <v>0</v>
      </c>
      <c r="D4" s="103"/>
      <c r="E4" s="103"/>
      <c r="F4" s="96"/>
      <c r="G4" s="101"/>
      <c r="H4" s="103">
        <f>G4*150</f>
        <v>0</v>
      </c>
      <c r="I4" s="103"/>
      <c r="J4" s="103"/>
      <c r="K4" s="96"/>
      <c r="L4" s="101"/>
      <c r="M4" s="103">
        <f>L4*150</f>
        <v>0</v>
      </c>
      <c r="N4" s="103"/>
      <c r="O4" s="103"/>
      <c r="P4" s="96"/>
      <c r="Q4" s="6"/>
      <c r="R4" s="6"/>
      <c r="S4" s="6"/>
      <c r="T4" s="6"/>
    </row>
    <row r="5" spans="1:21" s="104" customFormat="1" x14ac:dyDescent="0.25">
      <c r="A5" s="103" t="s">
        <v>54</v>
      </c>
      <c r="B5" s="101"/>
      <c r="C5" s="103">
        <f>B5*75</f>
        <v>0</v>
      </c>
      <c r="D5" s="103"/>
      <c r="E5" s="103"/>
      <c r="F5" s="96"/>
      <c r="G5" s="101"/>
      <c r="H5" s="103">
        <f>G5*75</f>
        <v>0</v>
      </c>
      <c r="I5" s="103"/>
      <c r="J5" s="103"/>
      <c r="K5" s="96"/>
      <c r="L5" s="101"/>
      <c r="M5" s="103">
        <f>L5*75</f>
        <v>0</v>
      </c>
      <c r="N5" s="103"/>
      <c r="O5" s="103"/>
      <c r="P5" s="96"/>
      <c r="Q5" s="6"/>
      <c r="R5" s="6"/>
      <c r="S5" s="6"/>
      <c r="T5" s="6"/>
    </row>
    <row r="6" spans="1:21" s="104" customFormat="1" x14ac:dyDescent="0.25">
      <c r="A6" s="103" t="s">
        <v>55</v>
      </c>
      <c r="B6" s="101"/>
      <c r="C6" s="103">
        <f>B6*25</f>
        <v>0</v>
      </c>
      <c r="D6" s="103"/>
      <c r="E6" s="103"/>
      <c r="F6" s="96"/>
      <c r="G6" s="101"/>
      <c r="H6" s="103">
        <f>G6*25</f>
        <v>0</v>
      </c>
      <c r="I6" s="103"/>
      <c r="J6" s="103"/>
      <c r="K6" s="96"/>
      <c r="L6" s="101"/>
      <c r="M6" s="103">
        <f>L6*25</f>
        <v>0</v>
      </c>
      <c r="N6" s="103"/>
      <c r="O6" s="103"/>
      <c r="P6" s="96"/>
      <c r="Q6" s="6"/>
      <c r="R6" s="6"/>
      <c r="S6" s="6"/>
      <c r="T6" s="6"/>
    </row>
    <row r="7" spans="1:21" x14ac:dyDescent="0.25">
      <c r="A7" s="105" t="s">
        <v>56</v>
      </c>
      <c r="B7" s="126">
        <f>SUM(B4:B6)</f>
        <v>0</v>
      </c>
      <c r="C7" s="126">
        <f>SUM(C4:C6)</f>
        <v>0</v>
      </c>
      <c r="D7" s="102" t="s">
        <v>57</v>
      </c>
      <c r="E7" s="103"/>
      <c r="F7" s="96"/>
      <c r="G7" s="126">
        <f>SUM(G4:G6)</f>
        <v>0</v>
      </c>
      <c r="H7" s="126">
        <f>SUM(H4:H6)</f>
        <v>0</v>
      </c>
      <c r="I7" s="102" t="s">
        <v>57</v>
      </c>
      <c r="J7" s="103"/>
      <c r="K7" s="96"/>
      <c r="L7" s="126">
        <f>SUM(L4:L6)</f>
        <v>0</v>
      </c>
      <c r="M7" s="126">
        <f>SUM(M4:M6)</f>
        <v>0</v>
      </c>
      <c r="N7" s="102" t="s">
        <v>57</v>
      </c>
      <c r="O7" s="103"/>
      <c r="P7" s="96"/>
      <c r="U7" s="1"/>
    </row>
    <row r="8" spans="1:21" x14ac:dyDescent="0.25">
      <c r="A8" s="99" t="s">
        <v>58</v>
      </c>
      <c r="B8" s="106"/>
      <c r="C8" s="106"/>
      <c r="D8" s="106"/>
      <c r="E8" s="106"/>
      <c r="F8" s="96"/>
      <c r="G8" s="106"/>
      <c r="H8" s="106"/>
      <c r="I8" s="106"/>
      <c r="J8" s="106"/>
      <c r="K8" s="96"/>
      <c r="L8" s="106"/>
      <c r="M8" s="106"/>
      <c r="N8" s="106"/>
      <c r="O8" s="106"/>
      <c r="P8" s="96"/>
      <c r="U8" s="1"/>
    </row>
    <row r="9" spans="1:21" x14ac:dyDescent="0.25">
      <c r="A9" s="103" t="s">
        <v>59</v>
      </c>
      <c r="B9" s="103"/>
      <c r="C9" s="103"/>
      <c r="D9" s="103"/>
      <c r="E9" s="102" t="s">
        <v>85</v>
      </c>
      <c r="F9" s="96"/>
      <c r="G9" s="103"/>
      <c r="H9" s="103"/>
      <c r="I9" s="103"/>
      <c r="J9" s="102" t="s">
        <v>85</v>
      </c>
      <c r="K9" s="96"/>
      <c r="L9" s="103"/>
      <c r="M9" s="103"/>
      <c r="N9" s="103"/>
      <c r="O9" s="102" t="s">
        <v>85</v>
      </c>
      <c r="P9" s="96"/>
      <c r="U9" s="1"/>
    </row>
    <row r="10" spans="1:21" x14ac:dyDescent="0.25">
      <c r="A10" s="99" t="s">
        <v>88</v>
      </c>
      <c r="B10" s="100"/>
      <c r="C10" s="100"/>
      <c r="D10" s="100"/>
      <c r="E10" s="107"/>
      <c r="F10" s="96"/>
      <c r="G10" s="100"/>
      <c r="H10" s="100"/>
      <c r="I10" s="100"/>
      <c r="J10" s="107"/>
      <c r="K10" s="96"/>
      <c r="L10" s="100"/>
      <c r="M10" s="100"/>
      <c r="N10" s="100"/>
      <c r="O10" s="107"/>
      <c r="P10" s="96"/>
      <c r="Q10" s="1"/>
      <c r="R10" s="1"/>
      <c r="S10" s="1"/>
      <c r="T10" s="1"/>
      <c r="U10" s="1"/>
    </row>
    <row r="11" spans="1:21" x14ac:dyDescent="0.25">
      <c r="A11" s="177" t="s">
        <v>59</v>
      </c>
      <c r="B11" s="103"/>
      <c r="C11" s="103"/>
      <c r="D11" s="102" t="s">
        <v>57</v>
      </c>
      <c r="E11" s="103"/>
      <c r="F11" s="96"/>
      <c r="G11" s="103"/>
      <c r="H11" s="103"/>
      <c r="I11" s="102" t="s">
        <v>57</v>
      </c>
      <c r="J11" s="103"/>
      <c r="K11" s="96"/>
      <c r="L11" s="103"/>
      <c r="M11" s="103"/>
      <c r="N11" s="102" t="s">
        <v>57</v>
      </c>
      <c r="O11" s="103"/>
      <c r="P11" s="96"/>
      <c r="Q11" s="1"/>
      <c r="R11" s="1"/>
      <c r="S11" s="1"/>
      <c r="T11" s="1"/>
      <c r="U11" s="1"/>
    </row>
    <row r="12" spans="1:21" ht="51" x14ac:dyDescent="0.25">
      <c r="A12" s="108" t="s">
        <v>60</v>
      </c>
      <c r="B12" s="109"/>
      <c r="C12" s="125" t="s">
        <v>61</v>
      </c>
      <c r="D12" s="125" t="s">
        <v>62</v>
      </c>
      <c r="E12" s="126" t="s">
        <v>84</v>
      </c>
      <c r="G12" s="109"/>
      <c r="H12" s="125" t="s">
        <v>61</v>
      </c>
      <c r="I12" s="125" t="s">
        <v>62</v>
      </c>
      <c r="J12" s="126" t="s">
        <v>84</v>
      </c>
      <c r="L12" s="109"/>
      <c r="M12" s="125" t="s">
        <v>61</v>
      </c>
      <c r="N12" s="125" t="s">
        <v>62</v>
      </c>
      <c r="O12" s="126" t="s">
        <v>84</v>
      </c>
      <c r="Q12" s="1"/>
      <c r="R12" s="1"/>
      <c r="S12" s="1"/>
      <c r="T12" s="1"/>
      <c r="U12" s="1"/>
    </row>
    <row r="13" spans="1:21" x14ac:dyDescent="0.25">
      <c r="E13" s="110"/>
      <c r="J13" s="110"/>
      <c r="O13" s="110"/>
    </row>
    <row r="14" spans="1:21" x14ac:dyDescent="0.25">
      <c r="D14" s="103" t="s">
        <v>63</v>
      </c>
      <c r="E14" s="103" t="e">
        <f>C12+D12+E12</f>
        <v>#VALUE!</v>
      </c>
      <c r="I14" s="103" t="s">
        <v>63</v>
      </c>
      <c r="J14" s="103" t="e">
        <f>H12+I12+J12</f>
        <v>#VALUE!</v>
      </c>
      <c r="N14" s="103" t="s">
        <v>63</v>
      </c>
      <c r="O14" s="103" t="e">
        <f>M12+N12+O12</f>
        <v>#VALUE!</v>
      </c>
    </row>
    <row r="15" spans="1:21" x14ac:dyDescent="0.25">
      <c r="A15" s="3"/>
      <c r="D15" s="103" t="s">
        <v>64</v>
      </c>
      <c r="E15" s="124" t="e">
        <f>E14*8</f>
        <v>#VALUE!</v>
      </c>
      <c r="F15" s="6"/>
      <c r="I15" s="103" t="s">
        <v>64</v>
      </c>
      <c r="J15" s="124" t="e">
        <f>J14*8</f>
        <v>#VALUE!</v>
      </c>
      <c r="K15" s="6"/>
      <c r="N15" s="103" t="s">
        <v>64</v>
      </c>
      <c r="O15" s="124" t="e">
        <f>O14*8</f>
        <v>#VALUE!</v>
      </c>
      <c r="P15" s="6"/>
    </row>
    <row r="17" spans="1:1" s="1" customFormat="1" x14ac:dyDescent="0.25"/>
    <row r="18" spans="1:1" s="1" customFormat="1" x14ac:dyDescent="0.25"/>
    <row r="19" spans="1:1" s="1" customFormat="1" x14ac:dyDescent="0.25"/>
    <row r="21" spans="1:1" s="1" customFormat="1" x14ac:dyDescent="0.25">
      <c r="A21" s="4"/>
    </row>
    <row r="22" spans="1:1" s="1" customFormat="1" x14ac:dyDescent="0.25">
      <c r="A22" s="4"/>
    </row>
    <row r="23" spans="1:1" s="1" customFormat="1" x14ac:dyDescent="0.25">
      <c r="A23" s="4"/>
    </row>
    <row r="25" spans="1:1" s="1" customFormat="1" x14ac:dyDescent="0.25">
      <c r="A25" s="4"/>
    </row>
  </sheetData>
  <sheetProtection formatCells="0" selectLockedCells="1" selectUnlockedCells="1"/>
  <mergeCells count="3">
    <mergeCell ref="B1:C1"/>
    <mergeCell ref="G1:H1"/>
    <mergeCell ref="L1:M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"/>
  <sheetViews>
    <sheetView workbookViewId="0">
      <selection activeCell="R6" sqref="R6"/>
    </sheetView>
  </sheetViews>
  <sheetFormatPr defaultRowHeight="15" x14ac:dyDescent="0.25"/>
  <cols>
    <col min="1" max="1" width="8.85546875" style="261"/>
    <col min="2" max="2" width="24" customWidth="1"/>
    <col min="3" max="3" width="13.140625" customWidth="1"/>
    <col min="4" max="4" width="10.7109375" customWidth="1"/>
    <col min="5" max="5" width="12.28515625" customWidth="1"/>
    <col min="6" max="6" width="12.85546875" customWidth="1"/>
    <col min="7" max="7" width="12" customWidth="1"/>
    <col min="8" max="8" width="11.5703125" customWidth="1"/>
  </cols>
  <sheetData>
    <row r="1" spans="1:8" ht="26.25" customHeight="1" thickBot="1" x14ac:dyDescent="0.3">
      <c r="A1" s="261" t="s">
        <v>153</v>
      </c>
    </row>
    <row r="2" spans="1:8" ht="26.25" thickBot="1" x14ac:dyDescent="0.3">
      <c r="A2" s="260" t="s">
        <v>117</v>
      </c>
      <c r="B2" s="258" t="s">
        <v>65</v>
      </c>
      <c r="C2" s="262" t="s">
        <v>139</v>
      </c>
      <c r="D2" s="262" t="s">
        <v>131</v>
      </c>
      <c r="E2" s="262" t="s">
        <v>129</v>
      </c>
      <c r="F2" s="262" t="s">
        <v>130</v>
      </c>
      <c r="G2" s="263" t="s">
        <v>134</v>
      </c>
      <c r="H2" s="263" t="s">
        <v>138</v>
      </c>
    </row>
    <row r="3" spans="1:8" ht="58.9" customHeight="1" thickBot="1" x14ac:dyDescent="0.3">
      <c r="A3" s="260">
        <v>458</v>
      </c>
      <c r="B3" s="259" t="s">
        <v>118</v>
      </c>
      <c r="C3" s="264" t="s">
        <v>128</v>
      </c>
      <c r="D3" s="264" t="s">
        <v>128</v>
      </c>
      <c r="E3" s="266" t="s">
        <v>137</v>
      </c>
      <c r="F3" s="266" t="s">
        <v>137</v>
      </c>
      <c r="G3" s="265"/>
      <c r="H3" s="265"/>
    </row>
    <row r="4" spans="1:8" ht="39" thickBot="1" x14ac:dyDescent="0.3">
      <c r="A4" s="260">
        <v>516</v>
      </c>
      <c r="B4" s="259" t="s">
        <v>132</v>
      </c>
      <c r="C4" s="264" t="s">
        <v>128</v>
      </c>
      <c r="D4" s="264" t="s">
        <v>128</v>
      </c>
      <c r="E4" s="266" t="s">
        <v>137</v>
      </c>
      <c r="F4" s="266" t="s">
        <v>137</v>
      </c>
      <c r="G4" s="265"/>
      <c r="H4" s="265"/>
    </row>
    <row r="5" spans="1:8" ht="39" thickBot="1" x14ac:dyDescent="0.3">
      <c r="A5" s="260">
        <v>535</v>
      </c>
      <c r="B5" s="259" t="s">
        <v>133</v>
      </c>
      <c r="C5" s="264" t="s">
        <v>128</v>
      </c>
      <c r="D5" s="264" t="s">
        <v>128</v>
      </c>
      <c r="E5" s="266" t="s">
        <v>137</v>
      </c>
      <c r="F5" s="266" t="s">
        <v>137</v>
      </c>
      <c r="G5" s="265"/>
      <c r="H5" s="265"/>
    </row>
    <row r="6" spans="1:8" ht="45.6" customHeight="1" thickBot="1" x14ac:dyDescent="0.3">
      <c r="A6" s="260">
        <v>555</v>
      </c>
      <c r="B6" s="259" t="s">
        <v>119</v>
      </c>
      <c r="C6" s="264" t="s">
        <v>128</v>
      </c>
      <c r="D6" s="264" t="s">
        <v>128</v>
      </c>
      <c r="E6" s="266" t="s">
        <v>137</v>
      </c>
      <c r="F6" s="266" t="s">
        <v>137</v>
      </c>
      <c r="G6" s="265"/>
      <c r="H6" s="265"/>
    </row>
    <row r="7" spans="1:8" ht="42.6" customHeight="1" thickBot="1" x14ac:dyDescent="0.3">
      <c r="A7" s="260">
        <v>565</v>
      </c>
      <c r="B7" s="259" t="s">
        <v>120</v>
      </c>
      <c r="C7" s="264" t="s">
        <v>128</v>
      </c>
      <c r="D7" s="264" t="s">
        <v>128</v>
      </c>
      <c r="E7" s="266" t="s">
        <v>137</v>
      </c>
      <c r="F7" s="266" t="s">
        <v>137</v>
      </c>
      <c r="G7" s="265"/>
      <c r="H7" s="265"/>
    </row>
    <row r="8" spans="1:8" ht="45" customHeight="1" thickBot="1" x14ac:dyDescent="0.3">
      <c r="A8" s="260">
        <v>566</v>
      </c>
      <c r="B8" s="259" t="s">
        <v>135</v>
      </c>
      <c r="C8" s="264" t="s">
        <v>128</v>
      </c>
      <c r="D8" s="264" t="s">
        <v>128</v>
      </c>
      <c r="E8" s="266" t="s">
        <v>137</v>
      </c>
      <c r="F8" s="266" t="s">
        <v>137</v>
      </c>
      <c r="G8" s="265"/>
      <c r="H8" s="265"/>
    </row>
    <row r="9" spans="1:8" ht="47.45" customHeight="1" thickBot="1" x14ac:dyDescent="0.3">
      <c r="A9" s="260">
        <v>566</v>
      </c>
      <c r="B9" s="259" t="s">
        <v>122</v>
      </c>
      <c r="C9" s="264" t="s">
        <v>128</v>
      </c>
      <c r="D9" s="264" t="s">
        <v>128</v>
      </c>
      <c r="E9" s="266" t="s">
        <v>137</v>
      </c>
      <c r="F9" s="266" t="s">
        <v>137</v>
      </c>
      <c r="G9" s="265"/>
      <c r="H9" s="265"/>
    </row>
    <row r="10" spans="1:8" ht="39" thickBot="1" x14ac:dyDescent="0.3">
      <c r="A10" s="260">
        <v>567</v>
      </c>
      <c r="B10" s="259" t="s">
        <v>121</v>
      </c>
      <c r="C10" s="264" t="s">
        <v>128</v>
      </c>
      <c r="D10" s="264" t="s">
        <v>128</v>
      </c>
      <c r="E10" s="266" t="s">
        <v>137</v>
      </c>
      <c r="F10" s="266" t="s">
        <v>137</v>
      </c>
      <c r="G10" s="265"/>
      <c r="H10" s="265"/>
    </row>
    <row r="11" spans="1:8" ht="39" thickBot="1" x14ac:dyDescent="0.3">
      <c r="A11" s="260">
        <v>575</v>
      </c>
      <c r="B11" s="259" t="s">
        <v>136</v>
      </c>
      <c r="C11" s="264" t="s">
        <v>128</v>
      </c>
      <c r="D11" s="264" t="s">
        <v>128</v>
      </c>
      <c r="E11" s="266" t="s">
        <v>137</v>
      </c>
      <c r="F11" s="266" t="s">
        <v>137</v>
      </c>
      <c r="G11" s="265"/>
      <c r="H11" s="265"/>
    </row>
    <row r="12" spans="1:8" ht="15.75" thickBot="1" x14ac:dyDescent="0.3">
      <c r="A12" s="267" t="s">
        <v>103</v>
      </c>
      <c r="B12" s="265"/>
      <c r="C12" s="265"/>
      <c r="D12" s="265"/>
      <c r="E12" s="265"/>
      <c r="F12" s="265"/>
      <c r="G12" s="265"/>
      <c r="H12" s="26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8A6E86AA786047B8F48FE066C13E09" ma:contentTypeVersion="2" ma:contentTypeDescription="Skapa ett nytt dokument." ma:contentTypeScope="" ma:versionID="b62d8f42a7345eb797bd0b19fce334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0305a7b34a2b5713bf26e37437957c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7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299C11-D559-48A7-9E34-239776984BA9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71407D6-8595-4682-97CE-404B417F2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4B8105-CDE4-4D24-8228-9C50EDC1B4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Sammanfattning år 1 och FAPT</vt:lpstr>
      <vt:lpstr>Vattenskyddsområden</vt:lpstr>
      <vt:lpstr>Vattenverksamhet</vt:lpstr>
      <vt:lpstr>Miljöskydd</vt:lpstr>
      <vt:lpstr>Förorenade områden</vt:lpstr>
      <vt:lpstr>Behov år 1-3, översiktligt</vt:lpstr>
    </vt:vector>
  </TitlesOfParts>
  <Company>LST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Ina Barkskog</dc:creator>
  <cp:lastModifiedBy>Höök Ingela</cp:lastModifiedBy>
  <cp:lastPrinted>2015-09-24T08:30:14Z</cp:lastPrinted>
  <dcterms:created xsi:type="dcterms:W3CDTF">2015-09-18T05:25:25Z</dcterms:created>
  <dcterms:modified xsi:type="dcterms:W3CDTF">2023-11-01T14:44:57Z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0x010100B98A6E86AA786047B8F48FE066C13E09</vt:lpwstr>
  </property>
</Properties>
</file>