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yaVerksamhet\50_Natur_Miljö\503_Tillsynsvägl\5039_Miljösamverkan_Sverige\Naturtillsyn 2023\Behovsutredningsmodellen\"/>
    </mc:Choice>
  </mc:AlternateContent>
  <xr:revisionPtr revIDLastSave="0" documentId="8_{B36EFF32-7E98-42B8-8FA1-65AEB40EAACF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1. Riskbedömning områdesskydd" sheetId="3" r:id="rId1"/>
    <sheet name="2. Beräkningar" sheetId="2" r:id="rId2"/>
    <sheet name="3. Tabell till textmall" sheetId="6" r:id="rId3"/>
    <sheet name="4. Sammanräkning kostnad FAP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2" l="1"/>
  <c r="G46" i="2"/>
  <c r="G45" i="2"/>
  <c r="G44" i="2"/>
  <c r="G43" i="2"/>
  <c r="G37" i="2"/>
  <c r="G36" i="2"/>
  <c r="G35" i="2"/>
  <c r="G34" i="2"/>
  <c r="G32" i="2"/>
  <c r="G21" i="2"/>
  <c r="G20" i="2"/>
  <c r="G18" i="2"/>
  <c r="G17" i="2"/>
  <c r="G16" i="2"/>
  <c r="G14" i="2"/>
  <c r="G12" i="2"/>
  <c r="G9" i="2"/>
  <c r="G8" i="2"/>
  <c r="G6" i="2"/>
  <c r="O23" i="2"/>
  <c r="N23" i="2"/>
  <c r="M23" i="2"/>
  <c r="C5" i="6" s="1"/>
  <c r="L23" i="2"/>
  <c r="C7" i="6" s="1"/>
  <c r="D49" i="6"/>
  <c r="D47" i="6"/>
  <c r="D45" i="6"/>
  <c r="D43" i="6"/>
  <c r="D41" i="6"/>
  <c r="D39" i="6"/>
  <c r="D37" i="6"/>
  <c r="D35" i="6"/>
  <c r="D33" i="6"/>
  <c r="D31" i="6"/>
  <c r="D29" i="6"/>
  <c r="C29" i="6"/>
  <c r="D27" i="6"/>
  <c r="D21" i="6"/>
  <c r="D19" i="6"/>
  <c r="D17" i="6"/>
  <c r="D15" i="6"/>
  <c r="D13" i="6"/>
  <c r="D11" i="6"/>
  <c r="D9" i="6"/>
  <c r="D3" i="6"/>
  <c r="C3" i="6"/>
  <c r="C49" i="6"/>
  <c r="C47" i="6"/>
  <c r="C45" i="6"/>
  <c r="C43" i="6"/>
  <c r="C41" i="6"/>
  <c r="C39" i="6"/>
  <c r="C37" i="6"/>
  <c r="C35" i="6"/>
  <c r="C33" i="6"/>
  <c r="C31" i="6"/>
  <c r="C27" i="6"/>
  <c r="C21" i="6"/>
  <c r="C19" i="6"/>
  <c r="C17" i="6"/>
  <c r="C15" i="6"/>
  <c r="C13" i="6"/>
  <c r="C11" i="6"/>
  <c r="C9" i="6"/>
  <c r="O48" i="2"/>
  <c r="N48" i="2"/>
  <c r="M48" i="2"/>
  <c r="L48" i="2"/>
  <c r="O37" i="2"/>
  <c r="O40" i="2" s="1"/>
  <c r="N37" i="2"/>
  <c r="N40" i="2" s="1"/>
  <c r="D25" i="6" s="1"/>
  <c r="M37" i="2"/>
  <c r="C23" i="6" s="1"/>
  <c r="L37" i="2"/>
  <c r="C25" i="6" s="1"/>
  <c r="E48" i="2"/>
  <c r="C26" i="2"/>
  <c r="F23" i="2"/>
  <c r="E23" i="2"/>
  <c r="J32" i="2"/>
  <c r="J47" i="2"/>
  <c r="J46" i="2"/>
  <c r="J45" i="2"/>
  <c r="J44" i="2"/>
  <c r="J43" i="2"/>
  <c r="C7" i="2"/>
  <c r="C6" i="2"/>
  <c r="J9" i="2"/>
  <c r="J6" i="2"/>
  <c r="F48" i="2"/>
  <c r="H48" i="2"/>
  <c r="I48" i="2"/>
  <c r="D39" i="2"/>
  <c r="C47" i="2"/>
  <c r="D47" i="2" s="1"/>
  <c r="G47" i="2" s="1"/>
  <c r="N50" i="2" l="1"/>
  <c r="N51" i="2" s="1"/>
  <c r="N52" i="2" s="1"/>
  <c r="N53" i="2" s="1"/>
  <c r="L40" i="2"/>
  <c r="M40" i="2"/>
  <c r="D5" i="6"/>
  <c r="D7" i="6"/>
  <c r="D23" i="6"/>
  <c r="C51" i="6"/>
  <c r="C52" i="6" s="1"/>
  <c r="C53" i="6" s="1"/>
  <c r="C54" i="6" s="1"/>
  <c r="C46" i="2"/>
  <c r="D46" i="2" s="1"/>
  <c r="B43" i="6"/>
  <c r="C45" i="2"/>
  <c r="D43" i="2"/>
  <c r="B39" i="6"/>
  <c r="J8" i="2"/>
  <c r="I3" i="3"/>
  <c r="I12" i="3"/>
  <c r="C15" i="2" s="1"/>
  <c r="I11" i="3"/>
  <c r="C14" i="2" s="1"/>
  <c r="D7" i="2"/>
  <c r="I19" i="3"/>
  <c r="C22" i="2" s="1"/>
  <c r="I18" i="3"/>
  <c r="C21" i="2" s="1"/>
  <c r="I16" i="3"/>
  <c r="C19" i="2" s="1"/>
  <c r="D19" i="2" s="1"/>
  <c r="I15" i="3"/>
  <c r="C18" i="2" s="1"/>
  <c r="D18" i="2" s="1"/>
  <c r="I13" i="3"/>
  <c r="C16" i="2" s="1"/>
  <c r="I10" i="3"/>
  <c r="C13" i="2" s="1"/>
  <c r="D13" i="2" s="1"/>
  <c r="I9" i="3"/>
  <c r="C12" i="2" s="1"/>
  <c r="D12" i="2" s="1"/>
  <c r="I8" i="3"/>
  <c r="C11" i="2" s="1"/>
  <c r="I7" i="3"/>
  <c r="C10" i="2" s="1"/>
  <c r="I6" i="3"/>
  <c r="C9" i="2" s="1"/>
  <c r="I4" i="3"/>
  <c r="I5" i="3"/>
  <c r="C8" i="2" s="1"/>
  <c r="J39" i="2"/>
  <c r="B27" i="6" s="1"/>
  <c r="J36" i="2"/>
  <c r="J35" i="2"/>
  <c r="J34" i="2"/>
  <c r="I37" i="2"/>
  <c r="I40" i="2" s="1"/>
  <c r="H37" i="2"/>
  <c r="H40" i="2" s="1"/>
  <c r="F37" i="2"/>
  <c r="F40" i="2" s="1"/>
  <c r="F50" i="2" s="1"/>
  <c r="F51" i="2" s="1"/>
  <c r="F52" i="2" s="1"/>
  <c r="F53" i="2" s="1"/>
  <c r="E37" i="2"/>
  <c r="E40" i="2" s="1"/>
  <c r="E50" i="2" s="1"/>
  <c r="E51" i="2" s="1"/>
  <c r="E52" i="2" s="1"/>
  <c r="E53" i="2" s="1"/>
  <c r="G39" i="2"/>
  <c r="B29" i="6" s="1"/>
  <c r="B37" i="2"/>
  <c r="J26" i="2"/>
  <c r="B11" i="6" s="1"/>
  <c r="J28" i="2"/>
  <c r="B15" i="6" s="1"/>
  <c r="J25" i="2"/>
  <c r="K25" i="2" s="1"/>
  <c r="J21" i="2"/>
  <c r="J20" i="2"/>
  <c r="J18" i="2"/>
  <c r="J17" i="2"/>
  <c r="J16" i="2"/>
  <c r="J14" i="2"/>
  <c r="J12" i="2"/>
  <c r="I23" i="2"/>
  <c r="I50" i="2" s="1"/>
  <c r="I51" i="2" s="1"/>
  <c r="I52" i="2" s="1"/>
  <c r="I53" i="2" s="1"/>
  <c r="H23" i="2"/>
  <c r="H50" i="2" s="1"/>
  <c r="H51" i="2" s="1"/>
  <c r="H52" i="2" s="1"/>
  <c r="H53" i="2" s="1"/>
  <c r="B47" i="6"/>
  <c r="B35" i="6"/>
  <c r="B49" i="6"/>
  <c r="B37" i="6"/>
  <c r="L50" i="2" l="1"/>
  <c r="L51" i="2" s="1"/>
  <c r="L52" i="2" s="1"/>
  <c r="L53" i="2" s="1"/>
  <c r="D51" i="6"/>
  <c r="D8" i="2"/>
  <c r="C23" i="2"/>
  <c r="D45" i="2"/>
  <c r="B48" i="2"/>
  <c r="D6" i="2"/>
  <c r="B19" i="6"/>
  <c r="K46" i="2"/>
  <c r="K39" i="2"/>
  <c r="K44" i="2"/>
  <c r="K47" i="2"/>
  <c r="J37" i="2"/>
  <c r="J23" i="2"/>
  <c r="K20" i="2"/>
  <c r="K17" i="2"/>
  <c r="D52" i="6" l="1"/>
  <c r="D53" i="6" s="1"/>
  <c r="D54" i="6" s="1"/>
  <c r="D48" i="2"/>
  <c r="B23" i="6"/>
  <c r="J40" i="2"/>
  <c r="B5" i="6"/>
  <c r="B45" i="6"/>
  <c r="K45" i="2"/>
  <c r="B41" i="6"/>
  <c r="K6" i="2" l="1"/>
  <c r="B31" i="6"/>
  <c r="J48" i="2"/>
  <c r="J50" i="2" l="1"/>
  <c r="J51" i="2" s="1"/>
  <c r="J52" i="2" s="1"/>
  <c r="J53" i="2" s="1"/>
  <c r="B3" i="6"/>
  <c r="K12" i="2"/>
  <c r="D34" i="2"/>
  <c r="B9" i="6" l="1"/>
  <c r="K34" i="2" l="1"/>
  <c r="D36" i="2" l="1"/>
  <c r="K36" i="2" s="1"/>
  <c r="D35" i="2"/>
  <c r="D37" i="2" l="1"/>
  <c r="D26" i="2"/>
  <c r="G26" i="2" s="1"/>
  <c r="C28" i="2"/>
  <c r="D28" i="2" s="1"/>
  <c r="G28" i="2" s="1"/>
  <c r="C32" i="2"/>
  <c r="B17" i="6" l="1"/>
  <c r="K28" i="2"/>
  <c r="B13" i="6"/>
  <c r="K26" i="2"/>
  <c r="K35" i="2"/>
  <c r="K37" i="2" s="1"/>
  <c r="B25" i="6"/>
  <c r="D22" i="2" l="1"/>
  <c r="D21" i="2"/>
  <c r="D15" i="2"/>
  <c r="D14" i="2"/>
  <c r="K18" i="2"/>
  <c r="D16" i="2"/>
  <c r="K8" i="2"/>
  <c r="D11" i="2"/>
  <c r="D10" i="2"/>
  <c r="D9" i="2"/>
  <c r="D32" i="2"/>
  <c r="D40" i="2" s="1"/>
  <c r="D23" i="2" l="1"/>
  <c r="D50" i="2" s="1"/>
  <c r="D51" i="2" s="1"/>
  <c r="D52" i="2" s="1"/>
  <c r="D53" i="2" s="1"/>
  <c r="K16" i="2"/>
  <c r="B33" i="6"/>
  <c r="G48" i="2"/>
  <c r="K14" i="2"/>
  <c r="G40" i="2"/>
  <c r="K43" i="2"/>
  <c r="K48" i="2" s="1"/>
  <c r="K21" i="2"/>
  <c r="K9" i="2" l="1"/>
  <c r="K23" i="2" s="1"/>
  <c r="G50" i="2"/>
  <c r="G51" i="2" s="1"/>
  <c r="G52" i="2" s="1"/>
  <c r="G53" i="2" s="1"/>
  <c r="B21" i="6"/>
  <c r="K32" i="2"/>
  <c r="K40" i="2" s="1"/>
  <c r="K50" i="2" l="1"/>
  <c r="B7" i="6"/>
  <c r="B51" i="6" s="1"/>
  <c r="K51" i="2" l="1"/>
  <c r="K52" i="2" s="1"/>
  <c r="K53" i="2" s="1"/>
  <c r="B5" i="4"/>
  <c r="C5" i="4" s="1"/>
  <c r="D5" i="4" s="1"/>
  <c r="B52" i="6"/>
  <c r="B53" i="6" s="1"/>
  <c r="B54" i="6" s="1"/>
  <c r="F5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Höök-Patriksson Kristina</author>
    <author>tc={4B9539D9-7D95-4463-B813-6D853F91CFA9}</author>
    <author>tc={1D94FAE9-501B-496A-A4EF-E2E5B129FB54}</author>
  </authors>
  <commentList>
    <comment ref="L4" authorId="0" shapeId="0" xr:uid="{6A194E13-3DAA-470B-8DF6-5786F1CF515F}">
      <text>
        <r>
          <rPr>
            <sz val="9"/>
            <color indexed="81"/>
            <rFont val="Tahoma"/>
            <charset val="1"/>
          </rPr>
          <t xml:space="preserve">Uppskattning om vad som kan förväntas. Alla kolumner behöver inte nödvändigtvis fyllas i.
</t>
        </r>
      </text>
    </comment>
    <comment ref="I5" authorId="0" shapeId="0" xr:uid="{B3F05079-5A32-4480-9510-B27840EEBC04}">
      <text>
        <r>
          <rPr>
            <sz val="9"/>
            <color indexed="81"/>
            <rFont val="Tahoma"/>
            <family val="2"/>
          </rPr>
          <t xml:space="preserve">Om omvärldsanalysen visar på att den händelsestyrda tillsynen kommer att väsentligt ändras i omfattning för det aktuella planeringsåret, då kan det finnas anledning att göra avsteg från noterad tidredovisning. Fyll i den uppskattade ökningen eller minskningen i denna kolumn. Det bör då också kommenteras i textmodellen vad det är som avses.
</t>
        </r>
      </text>
    </comment>
    <comment ref="G6" authorId="0" shapeId="0" xr:uid="{7F215A76-1C58-4D9D-9E10-874A4AC9A7F9}">
      <text>
        <r>
          <rPr>
            <b/>
            <sz val="9"/>
            <color indexed="81"/>
            <rFont val="Tahoma"/>
            <family val="2"/>
          </rPr>
          <t xml:space="preserve">Summa 4355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" authorId="0" shapeId="0" xr:uid="{2519D976-7122-4BFD-8EA2-10D4F9F555C6}">
      <text>
        <r>
          <rPr>
            <b/>
            <sz val="9"/>
            <color indexed="81"/>
            <rFont val="Tahoma"/>
            <family val="2"/>
          </rPr>
          <t>Summa 4355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 shapeId="0" xr:uid="{5BC00F8B-7C4F-4464-86CE-C6B8AD3949C5}">
      <text>
        <r>
          <rPr>
            <b/>
            <sz val="9"/>
            <color indexed="81"/>
            <rFont val="Tahoma"/>
            <charset val="1"/>
          </rPr>
          <t>Summa 51521</t>
        </r>
      </text>
    </comment>
    <comment ref="J8" authorId="0" shapeId="0" xr:uid="{C1CB47E5-9254-4D2E-8A15-3E7DAEF3BD79}">
      <text>
        <r>
          <rPr>
            <b/>
            <sz val="9"/>
            <color indexed="81"/>
            <rFont val="Tahoma"/>
            <family val="2"/>
          </rPr>
          <t>Summa 51511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 xr:uid="{DF1A901D-87CE-4A30-B09A-76D9B98DAE80}">
      <text>
        <r>
          <rPr>
            <b/>
            <sz val="9"/>
            <color indexed="81"/>
            <rFont val="Tahoma"/>
            <charset val="1"/>
          </rPr>
          <t>Summa 51522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9" authorId="0" shapeId="0" xr:uid="{471C5E27-7AED-496B-88BD-665787E0FAA6}">
      <text>
        <r>
          <rPr>
            <b/>
            <sz val="9"/>
            <color indexed="81"/>
            <rFont val="Tahoma"/>
            <family val="2"/>
          </rPr>
          <t>Summa 51512</t>
        </r>
      </text>
    </comment>
    <comment ref="G12" authorId="0" shapeId="0" xr:uid="{E0DEE199-7D70-4B3B-BA6D-AD99BC2FC43B}">
      <text>
        <r>
          <rPr>
            <b/>
            <sz val="9"/>
            <color indexed="81"/>
            <rFont val="Tahoma"/>
            <charset val="1"/>
          </rPr>
          <t>Summa 51523</t>
        </r>
      </text>
    </comment>
    <comment ref="J12" authorId="0" shapeId="0" xr:uid="{08337112-D552-4B2B-8E60-FAC7C863561E}">
      <text>
        <r>
          <rPr>
            <b/>
            <sz val="9"/>
            <color indexed="81"/>
            <rFont val="Tahoma"/>
            <family val="2"/>
          </rPr>
          <t>Summa 51513</t>
        </r>
      </text>
    </comment>
    <comment ref="G14" authorId="0" shapeId="0" xr:uid="{0A00CAD9-45B0-4071-A228-56C4766E95FE}">
      <text>
        <r>
          <rPr>
            <b/>
            <sz val="9"/>
            <color indexed="81"/>
            <rFont val="Tahoma"/>
            <charset val="1"/>
          </rPr>
          <t>Summa 51524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4" authorId="0" shapeId="0" xr:uid="{BED44365-7719-4632-A103-8968797F8202}">
      <text>
        <r>
          <rPr>
            <b/>
            <sz val="9"/>
            <color indexed="81"/>
            <rFont val="Tahoma"/>
            <family val="2"/>
          </rPr>
          <t>Summa 51514</t>
        </r>
      </text>
    </comment>
    <comment ref="G16" authorId="0" shapeId="0" xr:uid="{89B79AB6-B3E2-4CCD-AEAD-2CAE6C600748}">
      <text>
        <r>
          <rPr>
            <b/>
            <sz val="9"/>
            <color indexed="81"/>
            <rFont val="Tahoma"/>
            <charset val="1"/>
          </rPr>
          <t>Summa 51525 avgränsade biotopskydd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6" authorId="0" shapeId="0" xr:uid="{4D6ED9F4-EEE2-4570-A083-18943A5AC66D}">
      <text>
        <r>
          <rPr>
            <b/>
            <sz val="9"/>
            <color indexed="81"/>
            <rFont val="Tahoma"/>
            <family val="2"/>
          </rPr>
          <t>Summa 51515 avgränsade biotopskydd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7" authorId="0" shapeId="0" xr:uid="{96664066-92CA-4027-9C68-C2CBBCA133B9}">
      <text>
        <r>
          <rPr>
            <b/>
            <sz val="9"/>
            <color indexed="81"/>
            <rFont val="Tahoma"/>
            <charset val="1"/>
          </rPr>
          <t>Summa 51525 generella biotopskydd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 shapeId="0" xr:uid="{392578C7-A6EE-4086-BC40-E80278CEDFCC}">
      <text>
        <r>
          <rPr>
            <b/>
            <sz val="9"/>
            <color indexed="81"/>
            <rFont val="Tahoma"/>
            <family val="2"/>
          </rPr>
          <t>Summa 51515 generella biotopskydd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8" authorId="0" shapeId="0" xr:uid="{DFDAFCDE-C1D0-44CB-96FA-27054F9F0F9A}">
      <text>
        <r>
          <rPr>
            <b/>
            <sz val="9"/>
            <color indexed="81"/>
            <rFont val="Tahoma"/>
            <family val="2"/>
          </rPr>
          <t>Summa 51526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 shapeId="0" xr:uid="{8AF23E18-9C38-47A2-B7DE-FD9745E4286D}">
      <text>
        <r>
          <rPr>
            <b/>
            <sz val="9"/>
            <color indexed="81"/>
            <rFont val="Tahoma"/>
            <family val="2"/>
          </rPr>
          <t>Summa 51516</t>
        </r>
      </text>
    </comment>
    <comment ref="G20" authorId="0" shapeId="0" xr:uid="{90AF150D-70AD-43D3-BC72-CC7651379B2A}">
      <text>
        <r>
          <rPr>
            <b/>
            <sz val="9"/>
            <color indexed="81"/>
            <rFont val="Tahoma"/>
            <family val="2"/>
          </rPr>
          <t>Summa 51527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0" authorId="0" shapeId="0" xr:uid="{A8B2496E-ACA2-4705-A94E-B141DDBA1226}">
      <text>
        <r>
          <rPr>
            <b/>
            <sz val="9"/>
            <color indexed="81"/>
            <rFont val="Tahoma"/>
            <family val="2"/>
          </rPr>
          <t>Summa 51517</t>
        </r>
      </text>
    </comment>
    <comment ref="G21" authorId="0" shapeId="0" xr:uid="{503F84D6-46A7-4B7A-9358-5F093A32B71D}">
      <text>
        <r>
          <rPr>
            <b/>
            <sz val="9"/>
            <color indexed="81"/>
            <rFont val="Tahoma"/>
            <family val="2"/>
          </rPr>
          <t>Summa 51528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1" authorId="0" shapeId="0" xr:uid="{686DA5A2-3D9B-496A-A075-BA1250E13847}">
      <text>
        <r>
          <rPr>
            <b/>
            <sz val="9"/>
            <color indexed="81"/>
            <rFont val="Tahoma"/>
            <family val="2"/>
          </rPr>
          <t>Summa 51518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3" authorId="0" shapeId="0" xr:uid="{826FA272-C005-492B-A269-41F548A7C250}">
      <text>
        <r>
          <rPr>
            <b/>
            <sz val="9"/>
            <color indexed="81"/>
            <rFont val="Tahoma"/>
            <charset val="1"/>
          </rPr>
          <t>Summa 5152</t>
        </r>
      </text>
    </comment>
    <comment ref="J23" authorId="0" shapeId="0" xr:uid="{944A4D1D-04B9-41D9-8A76-B2C75076D692}">
      <text>
        <r>
          <rPr>
            <b/>
            <sz val="9"/>
            <color indexed="81"/>
            <rFont val="Tahoma"/>
            <charset val="1"/>
          </rPr>
          <t>Summa 5151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 shapeId="0" xr:uid="{577DC151-22E4-4E23-94FC-EA1133A3DD6B}">
      <text>
        <r>
          <rPr>
            <b/>
            <sz val="9"/>
            <color indexed="81"/>
            <rFont val="Tahoma"/>
            <family val="2"/>
          </rPr>
          <t>Summa 515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4" authorId="1" shapeId="0" xr:uid="{4B9539D9-7D95-4463-B813-6D853F91CFA9}">
      <text>
        <t>[Trådad kommentar]
I din version av Excel kan du läsa den här trådade kommentaren, men eventuella ändringar i den tas bort om filen öppnas i en senare version av Excel. Läs mer: https://go.microsoft.com/fwlink/?linkid=870924
Kommentar:
    Justera ned till 10 %. Miljönyttan mindre.</t>
      </text>
    </comment>
    <comment ref="I24" authorId="0" shapeId="0" xr:uid="{2224C6F5-8DF0-46F2-B156-A3F792CD3AE4}">
      <text>
        <r>
          <rPr>
            <sz val="9"/>
            <color indexed="81"/>
            <rFont val="Tahoma"/>
            <family val="2"/>
          </rPr>
          <t xml:space="preserve">Om omvärldsanalysen visar på att den händelsestyrda tillsynen kommer att väsentligt ändras i omfattning för det aktuella planeringsåret, då kan det finnas anledning att göra avsteg från noterad tidredovisning. Fyll i den uppskattade ökningen eller minskningen i denna kolumn. Det bör då också kommenteras i textmodellen vad det är som avses.
</t>
        </r>
      </text>
    </comment>
    <comment ref="J25" authorId="0" shapeId="0" xr:uid="{6411C37A-8041-4977-B2CC-C70A3DF430AD}">
      <text>
        <r>
          <rPr>
            <b/>
            <sz val="9"/>
            <color indexed="81"/>
            <rFont val="Tahoma"/>
            <family val="2"/>
          </rPr>
          <t>Summa 5232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6" authorId="2" shapeId="0" xr:uid="{1D94FAE9-501B-496A-A4EF-E2E5B129FB54}">
      <text>
        <t>[Trådad kommentar]
I din version av Excel kan du läsa den här trådade kommentaren, men eventuella ändringar i den tas bort om filen öppnas i en senare version av Excel. Läs mer: https://go.microsoft.com/fwlink/?linkid=870924
Kommentar:
    Överskattad schablontid. Borde ändras till 0,5 pd för samråd i alla fall.</t>
      </text>
    </comment>
    <comment ref="E26" authorId="0" shapeId="0" xr:uid="{E499E669-BD5A-4DB2-8D77-D9500591E4F3}">
      <text>
        <r>
          <rPr>
            <sz val="9"/>
            <color indexed="81"/>
            <rFont val="Tahoma"/>
            <charset val="1"/>
          </rPr>
          <t xml:space="preserve">5252
</t>
        </r>
      </text>
    </comment>
    <comment ref="G26" authorId="0" shapeId="0" xr:uid="{F9485981-E91F-482E-8104-2E71FC99B6EB}">
      <text>
        <r>
          <rPr>
            <b/>
            <sz val="9"/>
            <color indexed="81"/>
            <rFont val="Tahoma"/>
            <charset val="1"/>
          </rPr>
          <t>Summa 5252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6" authorId="0" shapeId="0" xr:uid="{A8C442C8-62F7-4C07-9B2D-78E67DD5EB23}">
      <text>
        <r>
          <rPr>
            <b/>
            <sz val="9"/>
            <color indexed="81"/>
            <rFont val="Tahoma"/>
            <charset val="1"/>
          </rPr>
          <t>Summa 5251</t>
        </r>
        <r>
          <rPr>
            <sz val="9"/>
            <color indexed="81"/>
            <rFont val="Tahoma"/>
            <charset val="1"/>
          </rPr>
          <t xml:space="preserve">
Det här är en stor post hos många länsstyrelser. Visserligen förebyggande tillsyn men inom oskyddade områden. Ska samråd få så stort utrymme som det får?</t>
        </r>
      </text>
    </comment>
    <comment ref="I27" authorId="0" shapeId="0" xr:uid="{6C764A21-7C64-4295-A87D-2E8F141DD752}">
      <text>
        <r>
          <rPr>
            <sz val="9"/>
            <color indexed="81"/>
            <rFont val="Tahoma"/>
            <family val="2"/>
          </rPr>
          <t xml:space="preserve">Om omvärldsanalysen visar på att den händelsestyrda tillsynen kommer att väsentligt ändras i omfattning för det aktuella planeringsåret, då kan det finnas anledning att göra avsteg från noterad tidredovisning. Fyll i den uppskattade ökningen eller minskningen i denna kolumn. Det bör då också kommenteras i textmodellen vad det är som avses.
</t>
        </r>
      </text>
    </comment>
    <comment ref="B28" authorId="0" shapeId="0" xr:uid="{D11A56DE-35F5-49B2-A535-761C85CE53F0}">
      <text>
        <r>
          <rPr>
            <sz val="9"/>
            <color indexed="81"/>
            <rFont val="Tahoma"/>
            <charset val="1"/>
          </rPr>
          <t>Skriv in antalet av förra årets beslut tagna på vht 521</t>
        </r>
      </text>
    </comment>
    <comment ref="G28" authorId="0" shapeId="0" xr:uid="{3C7D4E63-C847-4E1C-918A-16672D5DE325}">
      <text>
        <r>
          <rPr>
            <b/>
            <sz val="9"/>
            <color indexed="81"/>
            <rFont val="Tahoma"/>
            <charset val="1"/>
          </rPr>
          <t>Summa 5265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8" authorId="0" shapeId="0" xr:uid="{543A758C-984F-4BD6-9B07-0C4381E129F0}">
      <text>
        <r>
          <rPr>
            <b/>
            <sz val="9"/>
            <color indexed="81"/>
            <rFont val="Tahoma"/>
            <charset val="1"/>
          </rPr>
          <t>Summa 5261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0" authorId="0" shapeId="0" xr:uid="{00BE67F6-5E3E-432B-A06E-EB07BE179ADE}">
      <text>
        <r>
          <rPr>
            <sz val="9"/>
            <color indexed="81"/>
            <rFont val="Tahoma"/>
            <charset val="1"/>
          </rPr>
          <t xml:space="preserve">Uppskattning om vad som kan förväntas. Alla kolumner behöver inte nödvändigtvis fyllas i.
</t>
        </r>
      </text>
    </comment>
    <comment ref="I31" authorId="0" shapeId="0" xr:uid="{EB1B050F-5F22-4A19-B60A-05BA8B40B3FF}">
      <text>
        <r>
          <rPr>
            <sz val="9"/>
            <color indexed="81"/>
            <rFont val="Tahoma"/>
            <family val="2"/>
          </rPr>
          <t xml:space="preserve">Om omvärldsanalysen visar på att den händelsestyrda tillsynen kommer att väsentligt ändras i omfattning för det aktuella planeringsåret, då kan det finnas anledning att göra avsteg från noterad tidredovisning. Fyll i den uppskattade ökningen eller minskningen i denna kolumn. Det bör då också kommenteras i textmodellen vad det är som avses.
</t>
        </r>
      </text>
    </comment>
    <comment ref="G32" authorId="0" shapeId="0" xr:uid="{FB57A3CB-0EF4-48E9-8BE9-679C9C013B3F}">
      <text>
        <r>
          <rPr>
            <b/>
            <sz val="9"/>
            <color indexed="81"/>
            <rFont val="Tahoma"/>
            <charset val="1"/>
          </rPr>
          <t>Summa 52721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2" authorId="0" shapeId="0" xr:uid="{A908DBE0-4712-4AD8-9A25-E78A33BB8276}">
      <text>
        <r>
          <rPr>
            <b/>
            <sz val="9"/>
            <color indexed="81"/>
            <rFont val="Tahoma"/>
            <charset val="1"/>
          </rPr>
          <t>Summa 52711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3" authorId="0" shapeId="0" xr:uid="{B6B8BCCC-9C64-4EFD-A3F9-7E187B718FE6}">
      <text>
        <r>
          <rPr>
            <sz val="9"/>
            <color indexed="81"/>
            <rFont val="Tahoma"/>
            <family val="2"/>
          </rPr>
          <t xml:space="preserve">Om omvärldsanalysen visar på att den händelsestyrda tillsynen kommer att väsentligt ändras i omfattning för det aktuella planeringsåret, då kan det finnas anledning att göra avsteg från noterad tidredovisning. Fyll i den uppskattade ökningen eller minskningen i denna kolumn. Det bör då också kommenteras i textmodellen vad det är som avses.
</t>
        </r>
      </text>
    </comment>
    <comment ref="G34" authorId="0" shapeId="0" xr:uid="{6C21C789-F672-4E3A-9997-D7437DC35165}">
      <text>
        <r>
          <rPr>
            <b/>
            <sz val="9"/>
            <color indexed="81"/>
            <rFont val="Tahoma"/>
            <charset val="1"/>
          </rPr>
          <t>Summa 52721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5" authorId="0" shapeId="0" xr:uid="{26145329-9EC0-4715-9DF4-6272F59D63C6}">
      <text>
        <r>
          <rPr>
            <b/>
            <sz val="9"/>
            <color indexed="81"/>
            <rFont val="Tahoma"/>
            <charset val="1"/>
          </rPr>
          <t>Summa 52721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6" authorId="0" shapeId="0" xr:uid="{85D150CF-4C3E-47C5-A212-12925CC1D663}">
      <text>
        <r>
          <rPr>
            <b/>
            <sz val="9"/>
            <color indexed="81"/>
            <rFont val="Tahoma"/>
            <charset val="1"/>
          </rPr>
          <t>Summa 52721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7" authorId="0" shapeId="0" xr:uid="{202F5DCE-C0BC-4786-A3C1-C01A84CDB373}">
      <text>
        <r>
          <rPr>
            <b/>
            <sz val="9"/>
            <color indexed="81"/>
            <rFont val="Tahoma"/>
            <charset val="1"/>
          </rPr>
          <t>Summa 52721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7" authorId="0" shapeId="0" xr:uid="{9BB9E13E-617F-4EE7-84E2-06689765FB22}">
      <text>
        <r>
          <rPr>
            <b/>
            <sz val="9"/>
            <color indexed="81"/>
            <rFont val="Tahoma"/>
            <charset val="1"/>
          </rPr>
          <t>Summa 52712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8" authorId="0" shapeId="0" xr:uid="{14D721B8-FFF8-4A95-A301-21E61A182D9D}">
      <text>
        <r>
          <rPr>
            <sz val="9"/>
            <color indexed="81"/>
            <rFont val="Tahoma"/>
            <family val="2"/>
          </rPr>
          <t xml:space="preserve">Om omvärldsanalysen visar på att den händelsestyrda tillsynen kommer att väsentligt ändras i omfattning för det aktuella planeringsåret, då kan det finnas anledning att göra avsteg från noterad tidredovisning. Fyll i den uppskattade ökningen eller minskningen i denna kolumn. Det bör då också kommenteras i textmodellen vad det är som avses.
</t>
        </r>
      </text>
    </comment>
    <comment ref="B39" authorId="0" shapeId="0" xr:uid="{F92DCEA2-665C-4F92-8604-9D5FFFE23FFB}">
      <text>
        <r>
          <rPr>
            <b/>
            <sz val="9"/>
            <color indexed="81"/>
            <rFont val="Tahoma"/>
            <charset val="1"/>
          </rPr>
          <t>Se instruktion nedan</t>
        </r>
      </text>
    </comment>
    <comment ref="C39" authorId="0" shapeId="0" xr:uid="{164D8389-640F-4D5D-95F7-E08D255D014A}">
      <text>
        <r>
          <rPr>
            <b/>
            <sz val="9"/>
            <color indexed="81"/>
            <rFont val="Tahoma"/>
            <charset val="1"/>
          </rPr>
          <t>Beslut tagna av NV eller HaV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9" authorId="0" shapeId="0" xr:uid="{B3CE5982-9163-489F-93A0-699B49861A99}">
      <text>
        <r>
          <rPr>
            <b/>
            <sz val="9"/>
            <color indexed="81"/>
            <rFont val="Tahoma"/>
            <charset val="1"/>
          </rPr>
          <t>Summa 52724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9" authorId="0" shapeId="0" xr:uid="{8353540E-07E4-456E-BE5A-967B4FDCD65B}">
      <text>
        <r>
          <rPr>
            <b/>
            <sz val="9"/>
            <color indexed="81"/>
            <rFont val="Tahoma"/>
            <charset val="1"/>
          </rPr>
          <t>Summa 52714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42" authorId="0" shapeId="0" xr:uid="{EA936D16-2377-4606-B65D-D86C9E08EED4}">
      <text>
        <r>
          <rPr>
            <sz val="9"/>
            <color indexed="81"/>
            <rFont val="Tahoma"/>
            <family val="2"/>
          </rPr>
          <t xml:space="preserve">Om omvärldsanalysen visar på att den händelsestyrda tillsynen kommer att väsentligt ändras i omfattning för det aktuella planeringsåret, då kan det finnas anledning att göra avsteg från noterad tidredovisning. Fyll i den uppskattade ökningen eller minskningen i denna kolumn. Det bör då också kommenteras i textmodellen vad det är som avses.
</t>
        </r>
      </text>
    </comment>
    <comment ref="B43" authorId="0" shapeId="0" xr:uid="{0083F0FE-0ACA-449A-8A18-9FA654165D93}">
      <text>
        <r>
          <rPr>
            <b/>
            <sz val="9"/>
            <color indexed="81"/>
            <rFont val="Tahoma"/>
            <charset val="1"/>
          </rPr>
          <t>Antal aktiva vilthägn med tillstånd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3" authorId="0" shapeId="0" xr:uid="{29AACBDC-64B6-48B9-8CE1-42B2B91E4650}">
      <text>
        <r>
          <rPr>
            <b/>
            <sz val="9"/>
            <color indexed="81"/>
            <rFont val="Tahoma"/>
            <charset val="1"/>
          </rPr>
          <t>Summa 52821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43" authorId="0" shapeId="0" xr:uid="{EC4D4F16-C01E-4DD8-8D4D-C1C90E69969E}">
      <text>
        <r>
          <rPr>
            <b/>
            <sz val="9"/>
            <color indexed="81"/>
            <rFont val="Tahoma"/>
            <charset val="1"/>
          </rPr>
          <t>Summa 52811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4" authorId="0" shapeId="0" xr:uid="{05A7C50F-B2B1-4CBF-BD5C-752FA371B607}">
      <text>
        <r>
          <rPr>
            <b/>
            <sz val="9"/>
            <color indexed="81"/>
            <rFont val="Tahoma"/>
            <charset val="1"/>
          </rPr>
          <t>Summa 52822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44" authorId="0" shapeId="0" xr:uid="{1C1B6A63-9514-425B-A342-6CE01164F6D1}">
      <text>
        <r>
          <rPr>
            <b/>
            <sz val="9"/>
            <color indexed="81"/>
            <rFont val="Tahoma"/>
            <charset val="1"/>
          </rPr>
          <t>Summa 52811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5" authorId="0" shapeId="0" xr:uid="{09EC247B-32DB-4A1D-9F35-E26E874378A7}">
      <text>
        <r>
          <rPr>
            <b/>
            <sz val="9"/>
            <color indexed="81"/>
            <rFont val="Tahoma"/>
            <charset val="1"/>
          </rPr>
          <t>Summa 52824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45" authorId="0" shapeId="0" xr:uid="{FC7C7710-23B2-4B2C-932E-C0FA6900525F}">
      <text>
        <r>
          <rPr>
            <b/>
            <sz val="9"/>
            <color indexed="81"/>
            <rFont val="Tahoma"/>
            <charset val="1"/>
          </rPr>
          <t>Summa 52811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6" authorId="0" shapeId="0" xr:uid="{1BF93C2A-9546-47D7-AF1E-0A86C9246917}">
      <text>
        <r>
          <rPr>
            <b/>
            <sz val="9"/>
            <color indexed="81"/>
            <rFont val="Tahoma"/>
            <charset val="1"/>
          </rPr>
          <t>Summa 52825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46" authorId="0" shapeId="0" xr:uid="{0AEDE463-9773-4419-9D38-2D6BABAD53B1}">
      <text>
        <r>
          <rPr>
            <b/>
            <sz val="9"/>
            <color indexed="81"/>
            <rFont val="Tahoma"/>
            <charset val="1"/>
          </rPr>
          <t>Summa 52811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47" authorId="0" shapeId="0" xr:uid="{47A9C834-55EF-483A-8060-0AB1C5D35EAA}">
      <text>
        <r>
          <rPr>
            <b/>
            <sz val="9"/>
            <color indexed="81"/>
            <rFont val="Tahoma"/>
            <charset val="1"/>
          </rPr>
          <t>Antal samrådsbeslut om jordbruksmark ur produktion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7" authorId="0" shapeId="0" xr:uid="{28BF90D3-1A25-476A-A38A-E9EC0D2E6EAF}">
      <text>
        <r>
          <rPr>
            <b/>
            <sz val="9"/>
            <color indexed="81"/>
            <rFont val="Tahoma"/>
            <charset val="1"/>
          </rPr>
          <t>Summa 52829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47" authorId="0" shapeId="0" xr:uid="{49945D1D-4185-4DFE-ACBA-F45E743915C0}">
      <text>
        <r>
          <rPr>
            <b/>
            <sz val="9"/>
            <color indexed="81"/>
            <rFont val="Tahoma"/>
            <charset val="1"/>
          </rPr>
          <t>Summa 52811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49" authorId="0" shapeId="0" xr:uid="{99F5D8DB-CA8E-4D59-BFFE-1C851D12AF71}">
      <text>
        <r>
          <rPr>
            <sz val="9"/>
            <color indexed="81"/>
            <rFont val="Tahoma"/>
            <charset val="1"/>
          </rPr>
          <t xml:space="preserve">Uppskattning om vad som kan förväntas. Alla kolumner behöver inte nödvändigtvis fyllas i.
</t>
        </r>
      </text>
    </comment>
    <comment ref="A52" authorId="0" shapeId="0" xr:uid="{8B92AC16-9508-4894-AF7E-F2C962BFB295}">
      <text>
        <r>
          <rPr>
            <sz val="9"/>
            <color indexed="81"/>
            <rFont val="Tahoma"/>
            <family val="2"/>
          </rPr>
          <t>Behöver förklara att det är delat med 0,75 här och varför. Egentligen ska det heta SUMMA tjänster. Ytterligare en rad, kanske.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Höök-Patriksson Kristina</author>
    <author>Elin Iseskog</author>
  </authors>
  <commentList>
    <comment ref="C4" authorId="0" shapeId="0" xr:uid="{464F678F-4691-4427-AA58-CFB5F6177C28}">
      <text>
        <r>
          <rPr>
            <sz val="9"/>
            <color indexed="81"/>
            <rFont val="Tahoma"/>
            <family val="2"/>
          </rPr>
          <t>Tillsynsbehov * (1/0,75)
Effektiv arbetstid motsvarar 75% av 1 tjänst</t>
        </r>
      </text>
    </comment>
    <comment ref="D4" authorId="1" shapeId="0" xr:uid="{8AE793F2-B37B-4065-9364-7C18CEB875B4}">
      <text>
        <r>
          <rPr>
            <sz val="9"/>
            <color indexed="81"/>
            <rFont val="Tahoma"/>
            <family val="2"/>
          </rPr>
          <t xml:space="preserve">Totalt behov av resurs * 800 kr/h
</t>
        </r>
      </text>
    </comment>
    <comment ref="E4" authorId="1" shapeId="0" xr:uid="{EC06BE1E-EE87-4BC4-8115-DB60E8CD69D7}">
      <text>
        <r>
          <rPr>
            <sz val="9"/>
            <color indexed="81"/>
            <rFont val="Tahoma"/>
            <family val="2"/>
          </rPr>
          <t>Beslutade tillsynsavgifter redovisat år</t>
        </r>
      </text>
    </comment>
    <comment ref="F4" authorId="1" shapeId="0" xr:uid="{47DBA8C5-8E90-466E-8758-94C493677C16}">
      <text>
        <r>
          <rPr>
            <sz val="9"/>
            <color indexed="81"/>
            <rFont val="Tahoma"/>
            <family val="2"/>
          </rPr>
          <t>Kostnad tillsynsbehov-intäkt enligt 3§</t>
        </r>
      </text>
    </comment>
    <comment ref="E5" authorId="1" shapeId="0" xr:uid="{B0FCF8BE-ACCE-490D-9D51-B1C975065DFD}">
      <text>
        <r>
          <rPr>
            <sz val="9"/>
            <color indexed="81"/>
            <rFont val="Tahoma"/>
            <family val="2"/>
          </rPr>
          <t>Avgifter för viss tillsyn artskyddsförordningen</t>
        </r>
      </text>
    </comment>
  </commentList>
</comments>
</file>

<file path=xl/sharedStrings.xml><?xml version="1.0" encoding="utf-8"?>
<sst xmlns="http://schemas.openxmlformats.org/spreadsheetml/2006/main" count="357" uniqueCount="173">
  <si>
    <t>HÄNDELSESTYRD TILLSYN</t>
  </si>
  <si>
    <t>Natura 2000</t>
  </si>
  <si>
    <t>Naturminnen</t>
  </si>
  <si>
    <t>20 % av besluten (antal)</t>
  </si>
  <si>
    <t>Verksamheter (antal)</t>
  </si>
  <si>
    <t>Beslut 522 (antal)</t>
  </si>
  <si>
    <t>SUMMA 515</t>
  </si>
  <si>
    <t>Kontroll av tillståndsgiven verksamhet som kräver besök</t>
  </si>
  <si>
    <t>SUMMA 528</t>
  </si>
  <si>
    <t>Förebyggande</t>
  </si>
  <si>
    <t>Nationalpark</t>
  </si>
  <si>
    <t>Landskapsbildsskydd</t>
  </si>
  <si>
    <t>&lt;100 ha</t>
  </si>
  <si>
    <t>100-1000 ha</t>
  </si>
  <si>
    <t>&gt;1000 ha</t>
  </si>
  <si>
    <t>Förebyggande och kontrollerande</t>
  </si>
  <si>
    <t>Vilthägn (528*1)</t>
  </si>
  <si>
    <t>Stängselgenombrott (528*2)</t>
  </si>
  <si>
    <t>515 Tillsyn över skyddade områden</t>
  </si>
  <si>
    <t>26 § AFO handel (527*2)</t>
  </si>
  <si>
    <t>35 § AFO preparering (527*2)</t>
  </si>
  <si>
    <t>40 § AFO förevisning (527*2)</t>
  </si>
  <si>
    <t>528 Tillsyn övrigt</t>
  </si>
  <si>
    <t>Naturreservat (515*2)</t>
  </si>
  <si>
    <t>Nationalparker (515*1)</t>
  </si>
  <si>
    <t>Natura 2000 (515*3)</t>
  </si>
  <si>
    <t>Biotopskydd (avgränsade) (515*5)</t>
  </si>
  <si>
    <t>Djur- och växtskyddsområden (515*6)</t>
  </si>
  <si>
    <t>Naturminnen (515*4)</t>
  </si>
  <si>
    <t>Landskapsbildskydd (515*8)</t>
  </si>
  <si>
    <t>Strandskydd (inom skyddade områden) (515*7)</t>
  </si>
  <si>
    <t xml:space="preserve">Skrivbordskontroll av beslut och tillståndsgiven verksamhet </t>
  </si>
  <si>
    <t>Skrivbordskontroll av beslut och tillståndsgiven verksamhet men tillsynsbesök vart 5 år</t>
  </si>
  <si>
    <t>biologiskt</t>
  </si>
  <si>
    <t>geologiskt</t>
  </si>
  <si>
    <t>SUMMA 527*2</t>
  </si>
  <si>
    <t>CITES (527*2)</t>
  </si>
  <si>
    <t>Antal fynd invasiva arter EU-listan i länet senaste 5 åren</t>
  </si>
  <si>
    <t xml:space="preserve">Tillsyn av registrerade fynd av invasiva arter på EU-listan de senaste fem åren i länet; fyndkarta på artfakta SLU </t>
  </si>
  <si>
    <t>527 Tillsyn av artskydd</t>
  </si>
  <si>
    <t>fynd</t>
  </si>
  <si>
    <t>Antal skyddade områden</t>
  </si>
  <si>
    <t>Biotopskydd (generella) (515*5)</t>
  </si>
  <si>
    <t>Summa behov planerad tillsyn</t>
  </si>
  <si>
    <t>Summa behov händelsestyrd tillsyn</t>
  </si>
  <si>
    <t xml:space="preserve">Kontrollerande </t>
  </si>
  <si>
    <t xml:space="preserve">PLANERAD TILLSYN </t>
  </si>
  <si>
    <t>SUMMA</t>
  </si>
  <si>
    <t>Enhet</t>
  </si>
  <si>
    <t>Planerad kontrollerande tillsyn</t>
  </si>
  <si>
    <t>Avgränsat biotopskydd</t>
  </si>
  <si>
    <t>5232 Anmälan om att ta jordbruksmark ur produktion</t>
  </si>
  <si>
    <t>Förebyggande planerad tillsyn</t>
  </si>
  <si>
    <t>Planerad tillsyn på kända objekt</t>
  </si>
  <si>
    <t>Planerad tillsyn på okända objekt</t>
  </si>
  <si>
    <t>Nationalparker, naturreservat, biotopskyddsområden, landskapsbildskydd, kulturreservat</t>
  </si>
  <si>
    <t>Antal</t>
  </si>
  <si>
    <t>Kulturreservat (4355)</t>
  </si>
  <si>
    <t>Tillsynsområde</t>
  </si>
  <si>
    <t>litet</t>
  </si>
  <si>
    <t>medel</t>
  </si>
  <si>
    <t>stort</t>
  </si>
  <si>
    <t>Invasiva främmande arter</t>
  </si>
  <si>
    <t>Schablontider</t>
  </si>
  <si>
    <t>SUMMA 527</t>
  </si>
  <si>
    <t>Behov</t>
  </si>
  <si>
    <t>tillsynsobjekt</t>
  </si>
  <si>
    <t>Totalt behov för tillsynsområdet (pd)</t>
  </si>
  <si>
    <t>Fridlysning (527*1)</t>
  </si>
  <si>
    <t xml:space="preserve">Tid händelsstyrd tillsyn föregående år </t>
  </si>
  <si>
    <t xml:space="preserve">År 2 </t>
  </si>
  <si>
    <t xml:space="preserve">År 3 </t>
  </si>
  <si>
    <t>Kommentarer</t>
  </si>
  <si>
    <t>Summering av riskbedömningen</t>
  </si>
  <si>
    <t>Naturreservat och naturvårdsområde med friluftssyfte</t>
  </si>
  <si>
    <t>Naturreservat och naturvårdsområde utan friluftssyfte</t>
  </si>
  <si>
    <t>Djur- och växtskyddsområde</t>
  </si>
  <si>
    <t>Kulturreservat</t>
  </si>
  <si>
    <t xml:space="preserve">litet </t>
  </si>
  <si>
    <t xml:space="preserve">I denna flik summeras tillsynsbehovet per tillsynsområde vid redovisning enligt FAPT. </t>
  </si>
  <si>
    <t>(Väs)</t>
  </si>
  <si>
    <t>Tillsyn av kulturreservat</t>
  </si>
  <si>
    <t>Händelsestyrd tillsyn områdesskydd</t>
  </si>
  <si>
    <t>Planerad tillsyn områdesskydd</t>
  </si>
  <si>
    <t>Anmälan att ta jordbruksmark ur produktion</t>
  </si>
  <si>
    <t>Händelsestyrd tillsyn inom samråd 12 kap. 6 § miljöbalken</t>
  </si>
  <si>
    <t>Planerad tillsyn inom samråd enligt 12 kap. 6 § miljöbalken</t>
  </si>
  <si>
    <t>Händelsestyrd tillsyn av dispenser och tillstånd avseende områdesskydd</t>
  </si>
  <si>
    <t>Planerad tillsyn av dispenser och tillstånd avseende områdesskydd</t>
  </si>
  <si>
    <t>Händelsestyrd tillsyn av fridlysta arter</t>
  </si>
  <si>
    <t>Händelsestyrd tillsyn av preparering, handel och förevisning (CITES)</t>
  </si>
  <si>
    <t>Händelsestyrd tillsyn av invasiva arter</t>
  </si>
  <si>
    <t>Planerad tillsyn av fridlysta arter</t>
  </si>
  <si>
    <t>Planerad tillsyn av preparering, handel och förevisning (CITES)</t>
  </si>
  <si>
    <t>Planerad tillsyn invasiva arter</t>
  </si>
  <si>
    <t>Händelsestyrd tillsyn av vilthägn enligt 12 kap. 11 § miljöbalken</t>
  </si>
  <si>
    <t>Händelsestyrd tillsyn av stängselgenombrott enligt 26 kap. 11 § miljöbalken</t>
  </si>
  <si>
    <t>Händelsestyrd tillsyn av terrängkörning</t>
  </si>
  <si>
    <t>Planerad tillsyn av vilthägn enligt 12 kap. 11 § miljöbalken</t>
  </si>
  <si>
    <t>Planerad tillsyn av stängselgenombrott enligt 26 kap. 11 § miljöbalken</t>
  </si>
  <si>
    <t>Strandskydd (515*7)</t>
  </si>
  <si>
    <t>https://fyndkartor.artfakta.se/searchresults/map</t>
  </si>
  <si>
    <t>Instruktion sökning antal invasiva främmande arter</t>
  </si>
  <si>
    <t>1. Klicka i "senaste 5 åren"</t>
  </si>
  <si>
    <t>2. Skriv i län</t>
  </si>
  <si>
    <t>3. Öppna fliken Invasiva arter</t>
  </si>
  <si>
    <t>4. Bocka i EU-förordning 1143/2014</t>
  </si>
  <si>
    <t>5. Tryck på Visa fynd</t>
  </si>
  <si>
    <t>Terrängkörning (528*4)</t>
  </si>
  <si>
    <t>Hänsyn i jordbruket (528*5)</t>
  </si>
  <si>
    <t>Planerad tillsyn av terrängkörning</t>
  </si>
  <si>
    <t>Händelsestyrd tillsyn av hänsynsregler i jordbruket</t>
  </si>
  <si>
    <t>Planerad tillsyn av hänsynsregler i jordbruket</t>
  </si>
  <si>
    <t>Händelsestyrd tillsyn av väsentlig ändring av naturmiljön mm</t>
  </si>
  <si>
    <t>Antal skyddade områden*</t>
  </si>
  <si>
    <t>Planerad tillsyn av väsentlig ändring av naturmiljön mm</t>
  </si>
  <si>
    <t xml:space="preserve">Tillsynsområde natur </t>
  </si>
  <si>
    <t>Jordbruksmark ur produktion och väsentlig ändring naturmiljön (528*9)</t>
  </si>
  <si>
    <t>523-525 Anmälan samråd</t>
  </si>
  <si>
    <t>Beslut på 525  (antal)</t>
  </si>
  <si>
    <t>Beslut på 521  (antal)</t>
  </si>
  <si>
    <t>526 Tillsyn av givna dispenser och tillstånd inom områdesskydd</t>
  </si>
  <si>
    <t>525 Samråd 12:6</t>
  </si>
  <si>
    <t>526 Tillsyn av givna dispenser och tillstånd (5261 eller 5265)</t>
  </si>
  <si>
    <t>Beslut tillstånd EU-förordningen (antal)</t>
  </si>
  <si>
    <t>SUMMA (årsarbetskrafter)</t>
  </si>
  <si>
    <t>* fyll i antal skyddade områden i fliken 1. Riskbedömning områdesskydd</t>
  </si>
  <si>
    <t>Naturtillsyn</t>
  </si>
  <si>
    <t>Riskbedömning (bedöma tillsynsbehov av planerad kontrollerande tillsyn) av områdesskydd</t>
  </si>
  <si>
    <t>Riskbedömning områdesskydd</t>
  </si>
  <si>
    <t xml:space="preserve">Summa behov planerad tillsyn </t>
  </si>
  <si>
    <t>SUMMA persondagar</t>
  </si>
  <si>
    <t>SUMMA årsarbetskrafter</t>
  </si>
  <si>
    <t>Den här redovisningen ska lyftas in till den sammantagna redovisningen för hela miljöbalkstillsynen på länsstyrelsen.</t>
  </si>
  <si>
    <t>Kostnad tillsynsbehov (SEK)</t>
  </si>
  <si>
    <t>Intäkt tillsynsavgift (SEK)</t>
  </si>
  <si>
    <t>Redovisning 4 § (SEK)</t>
  </si>
  <si>
    <t>Behov (timmar)</t>
  </si>
  <si>
    <t>Behov händelsestyrd tillsyn (timmar)</t>
  </si>
  <si>
    <t>Uppskattad tid för ökat/minskat behov (timmar)</t>
  </si>
  <si>
    <t>Händelsstyrd tillsyn föregående år (timmar)</t>
  </si>
  <si>
    <t>Behov planerad tillsyn (timmar)</t>
  </si>
  <si>
    <t>Information, media, utställningar, mässor, informationsmöten etc. (litet behov 8; medel 80; stort 400 timmar)</t>
  </si>
  <si>
    <t>Tillsyn på okända objekt (litet behov 80; medel 400; stort 800 timmar) och/eller regional justering (egen uppskattning)</t>
  </si>
  <si>
    <t>Totalt behov för tillsynsområdet</t>
  </si>
  <si>
    <t>Totalt behov för tillsynsområdet (ange +/- timmar)</t>
  </si>
  <si>
    <t>Totalt behov för tillsynsområdet (ange +/- timmar).</t>
  </si>
  <si>
    <t>Schablontid (timmar)</t>
  </si>
  <si>
    <t>10 % av besluten (antal)</t>
  </si>
  <si>
    <t>SUMMA (timmar)</t>
  </si>
  <si>
    <t>Totalt behov för tillsynsområdet (timmar)</t>
  </si>
  <si>
    <t>Verksamheter/ beslut på 523 (antal)</t>
  </si>
  <si>
    <t>Totalt behov +/- för tillsynsområdet år 3</t>
  </si>
  <si>
    <t>Totalt behov +/- för tillsynsområdet år 2</t>
  </si>
  <si>
    <t>Invasiva främmande arter (527*4)</t>
  </si>
  <si>
    <t>År 2  ( +/-)</t>
  </si>
  <si>
    <t>År 3  (+/-)</t>
  </si>
  <si>
    <t>SUMMA timmar</t>
  </si>
  <si>
    <t>Summa behov (timmar)</t>
  </si>
  <si>
    <t>SUMMA (persondagar)</t>
  </si>
  <si>
    <t>Bedömningen utgår från natur- och friluftsvärden samt områdets storlek. Utsökningar https://skyddadnatur.naturvardsverket.se</t>
  </si>
  <si>
    <t xml:space="preserve">Fyll i endast vita rutor </t>
  </si>
  <si>
    <t>4355+515 Tillsyn över skyddade områden</t>
  </si>
  <si>
    <t>Årtal:</t>
  </si>
  <si>
    <t>SUMMA (tjänster)</t>
  </si>
  <si>
    <t>SUMMA tjänster</t>
  </si>
  <si>
    <t>Tillsynsbehov (timmar)</t>
  </si>
  <si>
    <t>Totalt behov av resurs (timmar)</t>
  </si>
  <si>
    <t>Växt- och djurskyddsområden</t>
  </si>
  <si>
    <t>6. Notera antalet fynd</t>
  </si>
  <si>
    <t>7. Bocka i Avlägsnad</t>
  </si>
  <si>
    <t>8. Notera antal avlägsnade fynd</t>
  </si>
  <si>
    <t>9. Skriv i antalet fynd - avlägsnade fynd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</si>
</sst>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8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charset val="1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sz val="11"/>
      <color theme="9" tint="-0.249977111117893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rgb="FF92D050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EDEDED"/>
        <bgColor indexed="64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theme="4"/>
      </left>
      <right style="dashed">
        <color theme="4"/>
      </right>
      <top style="dashed">
        <color theme="4"/>
      </top>
      <bottom style="dashed">
        <color theme="4"/>
      </bottom>
      <diagonal/>
    </border>
    <border>
      <left style="medium">
        <color rgb="FFA5A5A5"/>
      </left>
      <right/>
      <top style="medium">
        <color rgb="FFA5A5A5"/>
      </top>
      <bottom/>
      <diagonal/>
    </border>
    <border>
      <left style="medium">
        <color rgb="FFC9C9C9"/>
      </left>
      <right/>
      <top/>
      <bottom style="medium">
        <color rgb="FFC9C9C9"/>
      </bottom>
      <diagonal/>
    </border>
    <border>
      <left style="medium">
        <color rgb="FFC9C9C9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rgb="FFC9C9C9"/>
      </left>
      <right style="thin">
        <color indexed="64"/>
      </right>
      <top style="thin">
        <color indexed="64"/>
      </top>
      <bottom/>
      <diagonal/>
    </border>
    <border>
      <left style="medium">
        <color rgb="FFA5A5A5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392">
    <xf numFmtId="0" fontId="0" fillId="0" borderId="0" xfId="0"/>
    <xf numFmtId="0" fontId="1" fillId="0" borderId="0" xfId="0" applyFont="1"/>
    <xf numFmtId="0" fontId="1" fillId="0" borderId="0" xfId="0" applyFont="1" applyBorder="1"/>
    <xf numFmtId="1" fontId="0" fillId="0" borderId="0" xfId="0" applyNumberFormat="1"/>
    <xf numFmtId="0" fontId="0" fillId="0" borderId="0" xfId="0" applyBorder="1"/>
    <xf numFmtId="0" fontId="0" fillId="0" borderId="0" xfId="0" applyFill="1" applyBorder="1"/>
    <xf numFmtId="16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0" fontId="4" fillId="5" borderId="7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0" fillId="0" borderId="15" xfId="0" applyBorder="1"/>
    <xf numFmtId="0" fontId="6" fillId="0" borderId="15" xfId="0" applyFont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wrapText="1"/>
    </xf>
    <xf numFmtId="1" fontId="1" fillId="0" borderId="0" xfId="0" applyNumberFormat="1" applyFont="1" applyBorder="1" applyAlignment="1">
      <alignment horizontal="left" indent="10"/>
    </xf>
    <xf numFmtId="0" fontId="1" fillId="0" borderId="0" xfId="0" applyFont="1" applyBorder="1" applyAlignment="1">
      <alignment horizontal="left"/>
    </xf>
    <xf numFmtId="0" fontId="9" fillId="0" borderId="0" xfId="0" applyFont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2" borderId="0" xfId="0" applyFill="1" applyBorder="1" applyAlignment="1">
      <alignment horizontal="center" vertical="center"/>
    </xf>
    <xf numFmtId="0" fontId="0" fillId="4" borderId="13" xfId="0" applyFill="1" applyBorder="1"/>
    <xf numFmtId="0" fontId="1" fillId="4" borderId="1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top"/>
    </xf>
    <xf numFmtId="0" fontId="11" fillId="4" borderId="1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center" wrapText="1"/>
    </xf>
    <xf numFmtId="0" fontId="8" fillId="0" borderId="0" xfId="0" applyFont="1"/>
    <xf numFmtId="0" fontId="0" fillId="4" borderId="13" xfId="0" applyFill="1" applyBorder="1" applyAlignment="1">
      <alignment horizontal="left" vertical="top"/>
    </xf>
    <xf numFmtId="0" fontId="4" fillId="0" borderId="13" xfId="0" applyFont="1" applyFill="1" applyBorder="1" applyAlignment="1">
      <alignment horizontal="center" vertical="center"/>
    </xf>
    <xf numFmtId="0" fontId="0" fillId="7" borderId="24" xfId="0" applyFill="1" applyBorder="1" applyAlignment="1">
      <alignment vertical="top"/>
    </xf>
    <xf numFmtId="1" fontId="0" fillId="7" borderId="24" xfId="0" applyNumberFormat="1" applyFill="1" applyBorder="1" applyAlignment="1">
      <alignment vertical="top"/>
    </xf>
    <xf numFmtId="1" fontId="0" fillId="8" borderId="24" xfId="0" applyNumberFormat="1" applyFill="1" applyBorder="1" applyAlignment="1">
      <alignment vertical="top"/>
    </xf>
    <xf numFmtId="0" fontId="0" fillId="0" borderId="0" xfId="0" applyFill="1"/>
    <xf numFmtId="0" fontId="4" fillId="0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vertical="top"/>
    </xf>
    <xf numFmtId="0" fontId="1" fillId="3" borderId="13" xfId="0" applyFont="1" applyFill="1" applyBorder="1" applyAlignment="1">
      <alignment vertical="top" wrapText="1"/>
    </xf>
    <xf numFmtId="0" fontId="1" fillId="3" borderId="13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center"/>
    </xf>
    <xf numFmtId="0" fontId="0" fillId="0" borderId="28" xfId="0" applyBorder="1"/>
    <xf numFmtId="0" fontId="8" fillId="0" borderId="30" xfId="0" applyFont="1" applyBorder="1"/>
    <xf numFmtId="0" fontId="0" fillId="0" borderId="17" xfId="0" applyBorder="1"/>
    <xf numFmtId="0" fontId="19" fillId="0" borderId="15" xfId="1" applyBorder="1"/>
    <xf numFmtId="0" fontId="0" fillId="0" borderId="33" xfId="0" applyBorder="1"/>
    <xf numFmtId="0" fontId="3" fillId="5" borderId="1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6" fillId="0" borderId="0" xfId="0" applyFont="1"/>
    <xf numFmtId="0" fontId="2" fillId="4" borderId="13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vertical="top" wrapText="1"/>
    </xf>
    <xf numFmtId="0" fontId="3" fillId="4" borderId="13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right" vertical="top" wrapText="1"/>
    </xf>
    <xf numFmtId="0" fontId="2" fillId="3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horizontal="left" vertical="center" wrapText="1"/>
    </xf>
    <xf numFmtId="0" fontId="0" fillId="0" borderId="35" xfId="0" applyBorder="1"/>
    <xf numFmtId="0" fontId="0" fillId="0" borderId="38" xfId="0" applyBorder="1"/>
    <xf numFmtId="0" fontId="0" fillId="0" borderId="36" xfId="0" applyBorder="1"/>
    <xf numFmtId="0" fontId="22" fillId="5" borderId="13" xfId="0" applyFont="1" applyFill="1" applyBorder="1" applyAlignment="1">
      <alignment vertical="center" wrapText="1"/>
    </xf>
    <xf numFmtId="0" fontId="12" fillId="0" borderId="14" xfId="0" applyFont="1" applyBorder="1" applyAlignment="1">
      <alignment horizontal="right" vertical="center" wrapText="1"/>
    </xf>
    <xf numFmtId="0" fontId="11" fillId="4" borderId="16" xfId="0" applyFont="1" applyFill="1" applyBorder="1" applyAlignment="1">
      <alignment horizontal="center" vertical="top"/>
    </xf>
    <xf numFmtId="0" fontId="12" fillId="0" borderId="20" xfId="0" applyFont="1" applyFill="1" applyBorder="1" applyAlignment="1">
      <alignment horizontal="center" vertical="center" wrapText="1"/>
    </xf>
    <xf numFmtId="0" fontId="1" fillId="11" borderId="2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right" vertical="center" wrapText="1"/>
    </xf>
    <xf numFmtId="0" fontId="18" fillId="10" borderId="26" xfId="0" applyFont="1" applyFill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16" fillId="10" borderId="27" xfId="0" applyFont="1" applyFill="1" applyBorder="1" applyAlignment="1">
      <alignment horizontal="left" vertical="center"/>
    </xf>
    <xf numFmtId="1" fontId="1" fillId="4" borderId="13" xfId="0" applyNumberFormat="1" applyFont="1" applyFill="1" applyBorder="1"/>
    <xf numFmtId="2" fontId="1" fillId="4" borderId="13" xfId="0" applyNumberFormat="1" applyFont="1" applyFill="1" applyBorder="1"/>
    <xf numFmtId="0" fontId="16" fillId="10" borderId="39" xfId="0" applyFont="1" applyFill="1" applyBorder="1" applyAlignment="1">
      <alignment horizontal="left" vertical="center"/>
    </xf>
    <xf numFmtId="0" fontId="18" fillId="10" borderId="27" xfId="0" applyFont="1" applyFill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1" fillId="4" borderId="17" xfId="0" applyFont="1" applyFill="1" applyBorder="1"/>
    <xf numFmtId="0" fontId="1" fillId="4" borderId="41" xfId="0" applyFont="1" applyFill="1" applyBorder="1"/>
    <xf numFmtId="1" fontId="3" fillId="15" borderId="3" xfId="0" applyNumberFormat="1" applyFont="1" applyFill="1" applyBorder="1" applyAlignment="1">
      <alignment horizontal="right" vertical="center" wrapText="1"/>
    </xf>
    <xf numFmtId="1" fontId="3" fillId="20" borderId="18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horizontal="right" vertical="center" wrapText="1"/>
    </xf>
    <xf numFmtId="0" fontId="12" fillId="0" borderId="13" xfId="0" applyFont="1" applyFill="1" applyBorder="1" applyAlignment="1">
      <alignment vertical="top"/>
    </xf>
    <xf numFmtId="0" fontId="3" fillId="15" borderId="1" xfId="0" applyFont="1" applyFill="1" applyBorder="1" applyAlignment="1">
      <alignment horizontal="right" vertical="center" wrapText="1"/>
    </xf>
    <xf numFmtId="0" fontId="0" fillId="17" borderId="13" xfId="0" applyFill="1" applyBorder="1" applyAlignment="1">
      <alignment horizontal="left" vertical="top"/>
    </xf>
    <xf numFmtId="0" fontId="2" fillId="17" borderId="7" xfId="0" applyFont="1" applyFill="1" applyBorder="1" applyAlignment="1">
      <alignment horizontal="left" vertical="top" wrapText="1"/>
    </xf>
    <xf numFmtId="0" fontId="2" fillId="17" borderId="7" xfId="0" applyFont="1" applyFill="1" applyBorder="1" applyAlignment="1">
      <alignment vertical="center" wrapText="1"/>
    </xf>
    <xf numFmtId="0" fontId="3" fillId="16" borderId="7" xfId="0" applyFont="1" applyFill="1" applyBorder="1" applyAlignment="1">
      <alignment vertical="center" wrapText="1"/>
    </xf>
    <xf numFmtId="1" fontId="3" fillId="16" borderId="1" xfId="0" applyNumberFormat="1" applyFont="1" applyFill="1" applyBorder="1" applyAlignment="1">
      <alignment horizontal="right" vertical="center" wrapText="1"/>
    </xf>
    <xf numFmtId="1" fontId="3" fillId="16" borderId="3" xfId="0" applyNumberFormat="1" applyFont="1" applyFill="1" applyBorder="1" applyAlignment="1">
      <alignment horizontal="right" vertical="center" wrapText="1"/>
    </xf>
    <xf numFmtId="0" fontId="3" fillId="16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3" fillId="21" borderId="7" xfId="0" applyFont="1" applyFill="1" applyBorder="1" applyAlignment="1">
      <alignment horizontal="left" vertical="center" wrapText="1"/>
    </xf>
    <xf numFmtId="0" fontId="7" fillId="21" borderId="7" xfId="0" applyFont="1" applyFill="1" applyBorder="1" applyAlignment="1">
      <alignment horizontal="left"/>
    </xf>
    <xf numFmtId="0" fontId="3" fillId="22" borderId="7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vertical="center" wrapText="1"/>
    </xf>
    <xf numFmtId="0" fontId="3" fillId="18" borderId="7" xfId="0" applyFont="1" applyFill="1" applyBorder="1" applyAlignment="1">
      <alignment horizontal="right" vertical="center" wrapText="1"/>
    </xf>
    <xf numFmtId="1" fontId="3" fillId="17" borderId="7" xfId="0" applyNumberFormat="1" applyFont="1" applyFill="1" applyBorder="1" applyAlignment="1">
      <alignment vertical="center" wrapText="1"/>
    </xf>
    <xf numFmtId="0" fontId="3" fillId="17" borderId="7" xfId="0" applyFont="1" applyFill="1" applyBorder="1" applyAlignment="1">
      <alignment vertical="center" wrapText="1"/>
    </xf>
    <xf numFmtId="0" fontId="3" fillId="18" borderId="7" xfId="0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center" vertical="top" wrapText="1"/>
    </xf>
    <xf numFmtId="1" fontId="3" fillId="14" borderId="3" xfId="0" applyNumberFormat="1" applyFont="1" applyFill="1" applyBorder="1" applyAlignment="1">
      <alignment horizontal="right" vertical="center" wrapText="1"/>
    </xf>
    <xf numFmtId="0" fontId="3" fillId="21" borderId="6" xfId="0" applyFont="1" applyFill="1" applyBorder="1" applyAlignment="1">
      <alignment horizontal="center" vertical="center"/>
    </xf>
    <xf numFmtId="0" fontId="3" fillId="21" borderId="18" xfId="0" applyFont="1" applyFill="1" applyBorder="1" applyAlignment="1">
      <alignment horizontal="center" vertical="center" wrapText="1"/>
    </xf>
    <xf numFmtId="1" fontId="3" fillId="21" borderId="18" xfId="0" applyNumberFormat="1" applyFont="1" applyFill="1" applyBorder="1" applyAlignment="1">
      <alignment vertical="center"/>
    </xf>
    <xf numFmtId="0" fontId="3" fillId="22" borderId="18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vertical="center" wrapText="1"/>
    </xf>
    <xf numFmtId="0" fontId="26" fillId="0" borderId="7" xfId="0" applyFont="1" applyFill="1" applyBorder="1" applyAlignment="1">
      <alignment vertical="center" wrapText="1"/>
    </xf>
    <xf numFmtId="0" fontId="26" fillId="0" borderId="7" xfId="0" applyFont="1" applyBorder="1" applyAlignment="1">
      <alignment horizontal="right" vertical="center" wrapText="1"/>
    </xf>
    <xf numFmtId="0" fontId="3" fillId="16" borderId="3" xfId="0" applyFont="1" applyFill="1" applyBorder="1" applyAlignment="1">
      <alignment horizontal="right" vertical="center" wrapText="1"/>
    </xf>
    <xf numFmtId="0" fontId="2" fillId="16" borderId="3" xfId="0" applyFont="1" applyFill="1" applyBorder="1" applyAlignment="1">
      <alignment horizontal="right" vertical="center" wrapText="1"/>
    </xf>
    <xf numFmtId="0" fontId="3" fillId="16" borderId="2" xfId="0" applyFont="1" applyFill="1" applyBorder="1" applyAlignment="1">
      <alignment horizontal="center" vertical="center" wrapText="1"/>
    </xf>
    <xf numFmtId="1" fontId="7" fillId="16" borderId="7" xfId="0" applyNumberFormat="1" applyFont="1" applyFill="1" applyBorder="1" applyAlignment="1">
      <alignment horizontal="right"/>
    </xf>
    <xf numFmtId="0" fontId="26" fillId="0" borderId="1" xfId="0" applyFont="1" applyBorder="1" applyAlignment="1">
      <alignment horizontal="right" vertical="center" wrapText="1"/>
    </xf>
    <xf numFmtId="0" fontId="3" fillId="18" borderId="7" xfId="0" applyFont="1" applyFill="1" applyBorder="1" applyAlignment="1">
      <alignment vertical="center" wrapText="1"/>
    </xf>
    <xf numFmtId="0" fontId="3" fillId="18" borderId="7" xfId="0" applyFont="1" applyFill="1" applyBorder="1"/>
    <xf numFmtId="0" fontId="3" fillId="18" borderId="7" xfId="0" applyFont="1" applyFill="1" applyBorder="1" applyAlignment="1">
      <alignment horizontal="center" vertical="center"/>
    </xf>
    <xf numFmtId="0" fontId="3" fillId="17" borderId="12" xfId="0" applyFont="1" applyFill="1" applyBorder="1" applyAlignment="1">
      <alignment horizontal="center" vertical="center" wrapText="1"/>
    </xf>
    <xf numFmtId="0" fontId="0" fillId="17" borderId="7" xfId="0" applyFont="1" applyFill="1" applyBorder="1" applyAlignment="1">
      <alignment vertical="center" wrapText="1"/>
    </xf>
    <xf numFmtId="0" fontId="3" fillId="17" borderId="7" xfId="0" applyFont="1" applyFill="1" applyBorder="1"/>
    <xf numFmtId="0" fontId="0" fillId="0" borderId="31" xfId="0" applyFill="1" applyBorder="1"/>
    <xf numFmtId="0" fontId="0" fillId="0" borderId="32" xfId="0" applyFill="1" applyBorder="1"/>
    <xf numFmtId="1" fontId="7" fillId="17" borderId="7" xfId="0" applyNumberFormat="1" applyFont="1" applyFill="1" applyBorder="1" applyAlignment="1">
      <alignment horizontal="right"/>
    </xf>
    <xf numFmtId="2" fontId="8" fillId="17" borderId="7" xfId="0" applyNumberFormat="1" applyFont="1" applyFill="1" applyBorder="1"/>
    <xf numFmtId="1" fontId="7" fillId="18" borderId="7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3" fillId="15" borderId="7" xfId="0" applyFont="1" applyFill="1" applyBorder="1" applyAlignment="1">
      <alignment vertical="center" wrapText="1"/>
    </xf>
    <xf numFmtId="0" fontId="3" fillId="15" borderId="7" xfId="0" applyFont="1" applyFill="1" applyBorder="1"/>
    <xf numFmtId="0" fontId="3" fillId="15" borderId="12" xfId="0" applyFont="1" applyFill="1" applyBorder="1" applyAlignment="1">
      <alignment horizontal="center" vertical="center" wrapText="1"/>
    </xf>
    <xf numFmtId="1" fontId="7" fillId="15" borderId="7" xfId="0" applyNumberFormat="1" applyFont="1" applyFill="1" applyBorder="1" applyAlignment="1">
      <alignment horizontal="right"/>
    </xf>
    <xf numFmtId="0" fontId="3" fillId="14" borderId="7" xfId="0" applyFont="1" applyFill="1" applyBorder="1" applyAlignment="1">
      <alignment horizontal="center" vertical="center" wrapText="1"/>
    </xf>
    <xf numFmtId="0" fontId="3" fillId="14" borderId="4" xfId="0" applyFont="1" applyFill="1" applyBorder="1" applyAlignment="1">
      <alignment horizontal="center" vertical="center" wrapText="1"/>
    </xf>
    <xf numFmtId="0" fontId="3" fillId="14" borderId="3" xfId="0" applyFont="1" applyFill="1" applyBorder="1"/>
    <xf numFmtId="0" fontId="3" fillId="14" borderId="7" xfId="0" applyFont="1" applyFill="1" applyBorder="1" applyAlignment="1">
      <alignment vertical="center" wrapText="1"/>
    </xf>
    <xf numFmtId="1" fontId="3" fillId="13" borderId="6" xfId="0" applyNumberFormat="1" applyFont="1" applyFill="1" applyBorder="1" applyAlignment="1">
      <alignment vertical="center"/>
    </xf>
    <xf numFmtId="0" fontId="2" fillId="0" borderId="0" xfId="0" applyFont="1" applyFill="1"/>
    <xf numFmtId="0" fontId="9" fillId="0" borderId="0" xfId="0" applyFont="1" applyFill="1"/>
    <xf numFmtId="0" fontId="23" fillId="0" borderId="13" xfId="0" applyFont="1" applyFill="1" applyBorder="1" applyAlignment="1">
      <alignment vertical="top"/>
    </xf>
    <xf numFmtId="0" fontId="24" fillId="0" borderId="13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4" fillId="17" borderId="2" xfId="0" applyFont="1" applyFill="1" applyBorder="1" applyAlignment="1">
      <alignment horizontal="center" vertical="center" wrapText="1"/>
    </xf>
    <xf numFmtId="0" fontId="24" fillId="18" borderId="2" xfId="0" applyFont="1" applyFill="1" applyBorder="1" applyAlignment="1">
      <alignment horizontal="center" vertical="center" wrapText="1"/>
    </xf>
    <xf numFmtId="0" fontId="24" fillId="16" borderId="2" xfId="0" applyFont="1" applyFill="1" applyBorder="1" applyAlignment="1">
      <alignment horizontal="center" vertical="center" wrapText="1"/>
    </xf>
    <xf numFmtId="0" fontId="24" fillId="14" borderId="4" xfId="0" applyFont="1" applyFill="1" applyBorder="1" applyAlignment="1">
      <alignment horizontal="center" vertical="center" wrapText="1"/>
    </xf>
    <xf numFmtId="0" fontId="24" fillId="15" borderId="2" xfId="0" applyFont="1" applyFill="1" applyBorder="1" applyAlignment="1">
      <alignment horizontal="center" vertical="center" wrapText="1"/>
    </xf>
    <xf numFmtId="0" fontId="24" fillId="22" borderId="18" xfId="0" applyFont="1" applyFill="1" applyBorder="1" applyAlignment="1">
      <alignment horizontal="center" vertical="center" wrapText="1"/>
    </xf>
    <xf numFmtId="0" fontId="24" fillId="17" borderId="7" xfId="0" applyFont="1" applyFill="1" applyBorder="1" applyAlignment="1">
      <alignment horizontal="center" vertical="center" wrapText="1"/>
    </xf>
    <xf numFmtId="0" fontId="24" fillId="17" borderId="6" xfId="0" applyFont="1" applyFill="1" applyBorder="1" applyAlignment="1">
      <alignment horizontal="center" vertical="center" wrapText="1"/>
    </xf>
    <xf numFmtId="0" fontId="24" fillId="17" borderId="34" xfId="0" applyFont="1" applyFill="1" applyBorder="1" applyAlignment="1">
      <alignment horizontal="center" vertical="center" wrapText="1"/>
    </xf>
    <xf numFmtId="0" fontId="24" fillId="17" borderId="29" xfId="0" applyFont="1" applyFill="1" applyBorder="1" applyAlignment="1">
      <alignment horizontal="center" vertical="center" wrapText="1"/>
    </xf>
    <xf numFmtId="0" fontId="24" fillId="17" borderId="3" xfId="0" applyFont="1" applyFill="1" applyBorder="1" applyAlignment="1">
      <alignment horizontal="center" vertical="center" wrapText="1"/>
    </xf>
    <xf numFmtId="1" fontId="7" fillId="14" borderId="7" xfId="0" applyNumberFormat="1" applyFont="1" applyFill="1" applyBorder="1" applyAlignment="1">
      <alignment horizontal="right"/>
    </xf>
    <xf numFmtId="1" fontId="3" fillId="22" borderId="6" xfId="0" applyNumberFormat="1" applyFont="1" applyFill="1" applyBorder="1" applyAlignment="1">
      <alignment vertical="center" wrapText="1"/>
    </xf>
    <xf numFmtId="1" fontId="7" fillId="21" borderId="7" xfId="0" applyNumberFormat="1" applyFont="1" applyFill="1" applyBorder="1" applyAlignment="1">
      <alignment horizontal="right"/>
    </xf>
    <xf numFmtId="1" fontId="3" fillId="21" borderId="6" xfId="0" applyNumberFormat="1" applyFont="1" applyFill="1" applyBorder="1"/>
    <xf numFmtId="1" fontId="3" fillId="21" borderId="7" xfId="0" applyNumberFormat="1" applyFont="1" applyFill="1" applyBorder="1" applyAlignment="1">
      <alignment vertical="center" wrapText="1"/>
    </xf>
    <xf numFmtId="0" fontId="24" fillId="14" borderId="7" xfId="0" applyFont="1" applyFill="1" applyBorder="1" applyAlignment="1">
      <alignment horizontal="center" vertical="center" wrapText="1"/>
    </xf>
    <xf numFmtId="0" fontId="24" fillId="18" borderId="7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right" vertical="center" wrapText="1"/>
    </xf>
    <xf numFmtId="0" fontId="26" fillId="0" borderId="7" xfId="0" applyFont="1" applyFill="1" applyBorder="1" applyAlignment="1">
      <alignment horizontal="right" vertical="center" wrapText="1"/>
    </xf>
    <xf numFmtId="0" fontId="26" fillId="0" borderId="2" xfId="0" applyFont="1" applyFill="1" applyBorder="1" applyAlignment="1">
      <alignment horizontal="right" vertical="center" wrapText="1"/>
    </xf>
    <xf numFmtId="0" fontId="27" fillId="0" borderId="1" xfId="0" applyFont="1" applyBorder="1" applyAlignment="1">
      <alignment horizontal="right" vertical="center" wrapText="1"/>
    </xf>
    <xf numFmtId="0" fontId="27" fillId="0" borderId="1" xfId="0" applyFont="1" applyBorder="1" applyAlignment="1">
      <alignment vertical="center" wrapText="1"/>
    </xf>
    <xf numFmtId="0" fontId="27" fillId="0" borderId="7" xfId="0" applyFont="1" applyBorder="1" applyAlignment="1">
      <alignment horizontal="right" vertical="center" wrapText="1"/>
    </xf>
    <xf numFmtId="0" fontId="27" fillId="0" borderId="7" xfId="0" applyFont="1" applyBorder="1" applyAlignment="1">
      <alignment vertical="center" wrapText="1"/>
    </xf>
    <xf numFmtId="0" fontId="28" fillId="0" borderId="7" xfId="0" applyFont="1" applyBorder="1" applyAlignment="1">
      <alignment horizontal="right" vertical="center"/>
    </xf>
    <xf numFmtId="0" fontId="29" fillId="0" borderId="3" xfId="0" applyFont="1" applyBorder="1" applyAlignment="1">
      <alignment vertical="center" wrapText="1"/>
    </xf>
    <xf numFmtId="0" fontId="29" fillId="0" borderId="4" xfId="0" applyFont="1" applyBorder="1" applyAlignment="1">
      <alignment vertical="center" wrapText="1"/>
    </xf>
    <xf numFmtId="0" fontId="29" fillId="2" borderId="3" xfId="0" applyFont="1" applyFill="1" applyBorder="1" applyAlignment="1">
      <alignment vertical="center" wrapText="1"/>
    </xf>
    <xf numFmtId="0" fontId="26" fillId="0" borderId="3" xfId="0" applyFont="1" applyFill="1" applyBorder="1" applyAlignment="1">
      <alignment horizontal="right" vertical="center" wrapText="1"/>
    </xf>
    <xf numFmtId="0" fontId="26" fillId="2" borderId="7" xfId="0" applyFont="1" applyFill="1" applyBorder="1" applyAlignment="1">
      <alignment horizontal="right" vertical="center" wrapText="1"/>
    </xf>
    <xf numFmtId="1" fontId="3" fillId="20" borderId="6" xfId="0" applyNumberFormat="1" applyFont="1" applyFill="1" applyBorder="1"/>
    <xf numFmtId="1" fontId="3" fillId="20" borderId="7" xfId="0" applyNumberFormat="1" applyFont="1" applyFill="1" applyBorder="1" applyAlignment="1">
      <alignment vertical="center" wrapText="1"/>
    </xf>
    <xf numFmtId="1" fontId="3" fillId="20" borderId="6" xfId="0" applyNumberFormat="1" applyFont="1" applyFill="1" applyBorder="1" applyAlignment="1">
      <alignment vertical="center" wrapText="1"/>
    </xf>
    <xf numFmtId="0" fontId="28" fillId="5" borderId="7" xfId="0" applyFont="1" applyFill="1" applyBorder="1" applyAlignment="1">
      <alignment horizontal="right" vertical="center"/>
    </xf>
    <xf numFmtId="0" fontId="24" fillId="12" borderId="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right"/>
    </xf>
    <xf numFmtId="0" fontId="16" fillId="23" borderId="25" xfId="0" applyFont="1" applyFill="1" applyBorder="1" applyAlignment="1">
      <alignment horizontal="left"/>
    </xf>
    <xf numFmtId="0" fontId="16" fillId="23" borderId="40" xfId="0" applyFont="1" applyFill="1" applyBorder="1" applyAlignment="1">
      <alignment horizontal="left"/>
    </xf>
    <xf numFmtId="0" fontId="16" fillId="6" borderId="39" xfId="0" applyFont="1" applyFill="1" applyBorder="1" applyAlignment="1">
      <alignment horizontal="left" vertical="center"/>
    </xf>
    <xf numFmtId="0" fontId="18" fillId="6" borderId="27" xfId="0" applyFont="1" applyFill="1" applyBorder="1" applyAlignment="1">
      <alignment horizontal="left" vertical="center"/>
    </xf>
    <xf numFmtId="0" fontId="2" fillId="6" borderId="13" xfId="0" applyFont="1" applyFill="1" applyBorder="1" applyAlignment="1">
      <alignment horizontal="left" vertical="center" wrapText="1"/>
    </xf>
    <xf numFmtId="0" fontId="2" fillId="6" borderId="13" xfId="0" applyFont="1" applyFill="1" applyBorder="1" applyAlignment="1">
      <alignment vertical="center" wrapText="1"/>
    </xf>
    <xf numFmtId="0" fontId="2" fillId="6" borderId="13" xfId="0" applyFont="1" applyFill="1" applyBorder="1" applyAlignment="1">
      <alignment horizontal="left" vertical="top" wrapText="1"/>
    </xf>
    <xf numFmtId="0" fontId="0" fillId="6" borderId="13" xfId="0" applyFill="1" applyBorder="1" applyAlignment="1">
      <alignment horizontal="left" vertical="top"/>
    </xf>
    <xf numFmtId="0" fontId="26" fillId="0" borderId="6" xfId="0" applyFont="1" applyFill="1" applyBorder="1" applyAlignment="1">
      <alignment horizontal="right" vertical="center" wrapText="1"/>
    </xf>
    <xf numFmtId="0" fontId="26" fillId="2" borderId="29" xfId="0" applyFont="1" applyFill="1" applyBorder="1" applyAlignment="1">
      <alignment horizontal="right" vertical="center" wrapText="1"/>
    </xf>
    <xf numFmtId="0" fontId="26" fillId="2" borderId="3" xfId="0" applyFont="1" applyFill="1" applyBorder="1" applyAlignment="1">
      <alignment horizontal="right" vertical="center" wrapText="1"/>
    </xf>
    <xf numFmtId="0" fontId="26" fillId="0" borderId="2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0" fontId="3" fillId="17" borderId="2" xfId="0" applyFont="1" applyFill="1" applyBorder="1" applyAlignment="1">
      <alignment vertical="center" wrapText="1"/>
    </xf>
    <xf numFmtId="1" fontId="3" fillId="22" borderId="19" xfId="0" applyNumberFormat="1" applyFont="1" applyFill="1" applyBorder="1" applyAlignment="1">
      <alignment horizontal="right"/>
    </xf>
    <xf numFmtId="0" fontId="3" fillId="15" borderId="7" xfId="0" applyFont="1" applyFill="1" applyBorder="1" applyAlignment="1">
      <alignment horizontal="right" vertical="center" wrapText="1"/>
    </xf>
    <xf numFmtId="1" fontId="3" fillId="13" borderId="6" xfId="0" applyNumberFormat="1" applyFont="1" applyFill="1" applyBorder="1"/>
    <xf numFmtId="1" fontId="3" fillId="16" borderId="7" xfId="0" applyNumberFormat="1" applyFont="1" applyFill="1" applyBorder="1" applyAlignment="1">
      <alignment horizontal="right" vertical="center" wrapText="1"/>
    </xf>
    <xf numFmtId="0" fontId="29" fillId="0" borderId="8" xfId="0" applyFont="1" applyBorder="1" applyAlignment="1">
      <alignment vertical="center" wrapText="1"/>
    </xf>
    <xf numFmtId="1" fontId="1" fillId="17" borderId="7" xfId="0" applyNumberFormat="1" applyFont="1" applyFill="1" applyBorder="1" applyAlignment="1">
      <alignment vertical="center" wrapText="1"/>
    </xf>
    <xf numFmtId="0" fontId="1" fillId="17" borderId="7" xfId="0" applyFont="1" applyFill="1" applyBorder="1" applyAlignment="1">
      <alignment vertical="center" wrapText="1"/>
    </xf>
    <xf numFmtId="0" fontId="3" fillId="17" borderId="18" xfId="0" applyFont="1" applyFill="1" applyBorder="1" applyAlignment="1">
      <alignment vertical="center" wrapText="1"/>
    </xf>
    <xf numFmtId="0" fontId="3" fillId="17" borderId="20" xfId="0" applyFont="1" applyFill="1" applyBorder="1" applyAlignment="1">
      <alignment horizontal="center" vertical="center" wrapText="1"/>
    </xf>
    <xf numFmtId="1" fontId="3" fillId="17" borderId="7" xfId="0" applyNumberFormat="1" applyFont="1" applyFill="1" applyBorder="1"/>
    <xf numFmtId="1" fontId="3" fillId="22" borderId="1" xfId="0" applyNumberFormat="1" applyFont="1" applyFill="1" applyBorder="1" applyAlignment="1">
      <alignment horizontal="right"/>
    </xf>
    <xf numFmtId="1" fontId="3" fillId="22" borderId="5" xfId="0" applyNumberFormat="1" applyFont="1" applyFill="1" applyBorder="1" applyAlignment="1">
      <alignment horizontal="right" vertical="center"/>
    </xf>
    <xf numFmtId="1" fontId="3" fillId="22" borderId="7" xfId="0" applyNumberFormat="1" applyFont="1" applyFill="1" applyBorder="1" applyAlignment="1">
      <alignment vertical="center"/>
    </xf>
    <xf numFmtId="0" fontId="0" fillId="0" borderId="12" xfId="0" applyBorder="1"/>
    <xf numFmtId="0" fontId="2" fillId="4" borderId="52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4" borderId="54" xfId="0" applyFont="1" applyFill="1" applyBorder="1" applyAlignment="1">
      <alignment horizontal="left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2" fillId="4" borderId="55" xfId="0" applyFont="1" applyFill="1" applyBorder="1" applyAlignment="1">
      <alignment horizontal="center" vertical="center"/>
    </xf>
    <xf numFmtId="0" fontId="1" fillId="3" borderId="56" xfId="0" applyFont="1" applyFill="1" applyBorder="1" applyAlignment="1">
      <alignment vertical="center" wrapText="1"/>
    </xf>
    <xf numFmtId="0" fontId="1" fillId="4" borderId="54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left" vertical="center"/>
    </xf>
    <xf numFmtId="1" fontId="30" fillId="9" borderId="24" xfId="0" applyNumberFormat="1" applyFont="1" applyFill="1" applyBorder="1" applyAlignment="1">
      <alignment vertical="top"/>
    </xf>
    <xf numFmtId="0" fontId="1" fillId="4" borderId="45" xfId="0" applyFont="1" applyFill="1" applyBorder="1"/>
    <xf numFmtId="0" fontId="3" fillId="22" borderId="6" xfId="0" applyFont="1" applyFill="1" applyBorder="1" applyAlignment="1">
      <alignment horizontal="left" vertical="center" wrapText="1"/>
    </xf>
    <xf numFmtId="0" fontId="2" fillId="13" borderId="18" xfId="0" applyFont="1" applyFill="1" applyBorder="1" applyAlignment="1">
      <alignment vertical="top" wrapText="1"/>
    </xf>
    <xf numFmtId="0" fontId="2" fillId="13" borderId="19" xfId="0" applyFont="1" applyFill="1" applyBorder="1" applyAlignment="1">
      <alignment vertical="top" wrapText="1"/>
    </xf>
    <xf numFmtId="0" fontId="2" fillId="13" borderId="6" xfId="0" applyFont="1" applyFill="1" applyBorder="1" applyAlignment="1">
      <alignment vertical="center" wrapText="1"/>
    </xf>
    <xf numFmtId="0" fontId="3" fillId="21" borderId="6" xfId="0" applyFont="1" applyFill="1" applyBorder="1" applyAlignment="1">
      <alignment horizontal="left" vertical="center" wrapText="1"/>
    </xf>
    <xf numFmtId="0" fontId="2" fillId="13" borderId="6" xfId="0" applyFont="1" applyFill="1" applyBorder="1" applyAlignment="1">
      <alignment horizontal="left" vertical="center" wrapText="1"/>
    </xf>
    <xf numFmtId="0" fontId="7" fillId="21" borderId="18" xfId="0" applyFont="1" applyFill="1" applyBorder="1"/>
    <xf numFmtId="0" fontId="2" fillId="17" borderId="4" xfId="0" applyFont="1" applyFill="1" applyBorder="1" applyAlignment="1">
      <alignment horizontal="left" vertical="center" wrapText="1"/>
    </xf>
    <xf numFmtId="0" fontId="2" fillId="17" borderId="3" xfId="0" applyFont="1" applyFill="1" applyBorder="1" applyAlignment="1">
      <alignment horizontal="left" vertical="top" wrapText="1"/>
    </xf>
    <xf numFmtId="0" fontId="0" fillId="17" borderId="33" xfId="0" applyFill="1" applyBorder="1" applyAlignment="1">
      <alignment horizontal="left" vertical="top"/>
    </xf>
    <xf numFmtId="0" fontId="0" fillId="17" borderId="7" xfId="0" applyFill="1" applyBorder="1" applyAlignment="1">
      <alignment horizontal="left" vertical="top"/>
    </xf>
    <xf numFmtId="0" fontId="3" fillId="22" borderId="6" xfId="0" applyFont="1" applyFill="1" applyBorder="1" applyAlignment="1">
      <alignment vertical="center" wrapText="1"/>
    </xf>
    <xf numFmtId="0" fontId="2" fillId="13" borderId="29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/>
    </xf>
    <xf numFmtId="0" fontId="7" fillId="21" borderId="2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1" fontId="1" fillId="4" borderId="48" xfId="0" applyNumberFormat="1" applyFont="1" applyFill="1" applyBorder="1"/>
    <xf numFmtId="0" fontId="7" fillId="21" borderId="9" xfId="0" applyFont="1" applyFill="1" applyBorder="1"/>
    <xf numFmtId="0" fontId="2" fillId="0" borderId="12" xfId="0" applyFont="1" applyBorder="1" applyAlignment="1">
      <alignment horizontal="left" vertical="center"/>
    </xf>
    <xf numFmtId="1" fontId="28" fillId="0" borderId="7" xfId="0" applyNumberFormat="1" applyFont="1" applyBorder="1" applyAlignment="1">
      <alignment horizontal="right" vertical="center"/>
    </xf>
    <xf numFmtId="1" fontId="28" fillId="0" borderId="1" xfId="0" applyNumberFormat="1" applyFont="1" applyBorder="1" applyAlignment="1">
      <alignment horizontal="right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right"/>
    </xf>
    <xf numFmtId="0" fontId="3" fillId="5" borderId="12" xfId="0" applyFont="1" applyFill="1" applyBorder="1" applyAlignment="1">
      <alignment horizontal="right"/>
    </xf>
    <xf numFmtId="0" fontId="3" fillId="5" borderId="9" xfId="0" applyFont="1" applyFill="1" applyBorder="1" applyAlignment="1">
      <alignment horizontal="right"/>
    </xf>
    <xf numFmtId="0" fontId="3" fillId="5" borderId="0" xfId="0" applyFont="1" applyFill="1" applyBorder="1" applyAlignment="1">
      <alignment horizontal="right"/>
    </xf>
    <xf numFmtId="0" fontId="3" fillId="5" borderId="6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22" fillId="5" borderId="6" xfId="0" applyFont="1" applyFill="1" applyBorder="1" applyAlignment="1">
      <alignment vertical="center" wrapText="1"/>
    </xf>
    <xf numFmtId="0" fontId="22" fillId="5" borderId="10" xfId="0" applyFont="1" applyFill="1" applyBorder="1" applyAlignment="1">
      <alignment vertical="center" wrapText="1"/>
    </xf>
    <xf numFmtId="0" fontId="22" fillId="5" borderId="3" xfId="0" applyFont="1" applyFill="1" applyBorder="1" applyAlignment="1">
      <alignment vertical="center" wrapText="1"/>
    </xf>
    <xf numFmtId="0" fontId="21" fillId="5" borderId="6" xfId="0" applyFont="1" applyFill="1" applyBorder="1" applyAlignment="1">
      <alignment horizontal="left" vertical="top" wrapText="1"/>
    </xf>
    <xf numFmtId="0" fontId="21" fillId="5" borderId="10" xfId="0" applyFont="1" applyFill="1" applyBorder="1" applyAlignment="1">
      <alignment horizontal="left" vertical="top" wrapText="1"/>
    </xf>
    <xf numFmtId="0" fontId="21" fillId="5" borderId="3" xfId="0" applyFont="1" applyFill="1" applyBorder="1" applyAlignment="1">
      <alignment horizontal="left" vertical="top" wrapText="1"/>
    </xf>
    <xf numFmtId="0" fontId="0" fillId="5" borderId="0" xfId="0" applyFill="1"/>
    <xf numFmtId="0" fontId="0" fillId="0" borderId="15" xfId="0" applyFill="1" applyBorder="1"/>
    <xf numFmtId="0" fontId="0" fillId="0" borderId="23" xfId="0" applyFill="1" applyBorder="1"/>
    <xf numFmtId="0" fontId="2" fillId="4" borderId="13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left" vertical="top" wrapText="1"/>
    </xf>
    <xf numFmtId="2" fontId="8" fillId="17" borderId="6" xfId="0" applyNumberFormat="1" applyFont="1" applyFill="1" applyBorder="1"/>
    <xf numFmtId="2" fontId="8" fillId="17" borderId="3" xfId="0" applyNumberFormat="1" applyFont="1" applyFill="1" applyBorder="1"/>
    <xf numFmtId="0" fontId="3" fillId="19" borderId="6" xfId="0" applyFont="1" applyFill="1" applyBorder="1" applyAlignment="1">
      <alignment horizontal="center" vertical="center" wrapText="1"/>
    </xf>
    <xf numFmtId="0" fontId="3" fillId="19" borderId="3" xfId="0" applyFont="1" applyFill="1" applyBorder="1" applyAlignment="1">
      <alignment horizontal="center" vertical="center" wrapText="1"/>
    </xf>
    <xf numFmtId="0" fontId="3" fillId="19" borderId="44" xfId="0" applyFont="1" applyFill="1" applyBorder="1" applyAlignment="1">
      <alignment horizontal="center" vertical="center" wrapText="1"/>
    </xf>
    <xf numFmtId="0" fontId="3" fillId="20" borderId="50" xfId="0" applyFont="1" applyFill="1" applyBorder="1" applyAlignment="1">
      <alignment horizontal="center" vertical="center" wrapText="1"/>
    </xf>
    <xf numFmtId="0" fontId="3" fillId="20" borderId="51" xfId="0" applyFont="1" applyFill="1" applyBorder="1" applyAlignment="1">
      <alignment horizontal="center" vertical="center" wrapText="1"/>
    </xf>
    <xf numFmtId="0" fontId="3" fillId="20" borderId="46" xfId="0" applyFont="1" applyFill="1" applyBorder="1" applyAlignment="1">
      <alignment horizontal="center" vertical="center" wrapText="1"/>
    </xf>
    <xf numFmtId="1" fontId="3" fillId="19" borderId="6" xfId="0" applyNumberFormat="1" applyFont="1" applyFill="1" applyBorder="1" applyAlignment="1">
      <alignment horizontal="center" vertical="center"/>
    </xf>
    <xf numFmtId="1" fontId="3" fillId="19" borderId="3" xfId="0" applyNumberFormat="1" applyFont="1" applyFill="1" applyBorder="1" applyAlignment="1">
      <alignment horizontal="center" vertical="center"/>
    </xf>
    <xf numFmtId="1" fontId="3" fillId="19" borderId="10" xfId="0" applyNumberFormat="1" applyFont="1" applyFill="1" applyBorder="1" applyAlignment="1">
      <alignment horizontal="center" vertical="center"/>
    </xf>
    <xf numFmtId="1" fontId="3" fillId="19" borderId="44" xfId="0" applyNumberFormat="1" applyFont="1" applyFill="1" applyBorder="1" applyAlignment="1">
      <alignment horizontal="center" vertical="center"/>
    </xf>
    <xf numFmtId="1" fontId="7" fillId="19" borderId="6" xfId="0" applyNumberFormat="1" applyFont="1" applyFill="1" applyBorder="1" applyAlignment="1">
      <alignment horizontal="right" vertical="center"/>
    </xf>
    <xf numFmtId="1" fontId="7" fillId="19" borderId="3" xfId="0" applyNumberFormat="1" applyFont="1" applyFill="1" applyBorder="1" applyAlignment="1">
      <alignment horizontal="right" vertical="center"/>
    </xf>
    <xf numFmtId="0" fontId="1" fillId="19" borderId="58" xfId="0" applyFont="1" applyFill="1" applyBorder="1" applyAlignment="1">
      <alignment horizontal="center" vertical="center"/>
    </xf>
    <xf numFmtId="0" fontId="1" fillId="19" borderId="46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 wrapText="1"/>
    </xf>
    <xf numFmtId="0" fontId="3" fillId="20" borderId="4" xfId="0" applyFont="1" applyFill="1" applyBorder="1" applyAlignment="1">
      <alignment horizontal="center" vertical="center" wrapText="1"/>
    </xf>
    <xf numFmtId="1" fontId="28" fillId="0" borderId="1" xfId="0" applyNumberFormat="1" applyFont="1" applyFill="1" applyBorder="1" applyAlignment="1">
      <alignment horizontal="right" vertical="center"/>
    </xf>
    <xf numFmtId="1" fontId="28" fillId="0" borderId="5" xfId="0" applyNumberFormat="1" applyFont="1" applyFill="1" applyBorder="1" applyAlignment="1">
      <alignment horizontal="right" vertical="center"/>
    </xf>
    <xf numFmtId="1" fontId="28" fillId="0" borderId="43" xfId="0" applyNumberFormat="1" applyFont="1" applyBorder="1" applyAlignment="1">
      <alignment horizontal="right" vertical="center"/>
    </xf>
    <xf numFmtId="1" fontId="28" fillId="0" borderId="45" xfId="0" applyNumberFormat="1" applyFont="1" applyBorder="1" applyAlignment="1">
      <alignment horizontal="right" vertical="center"/>
    </xf>
    <xf numFmtId="1" fontId="28" fillId="0" borderId="42" xfId="0" applyNumberFormat="1" applyFont="1" applyBorder="1" applyAlignment="1">
      <alignment horizontal="right" vertical="center"/>
    </xf>
    <xf numFmtId="0" fontId="3" fillId="20" borderId="57" xfId="0" applyFont="1" applyFill="1" applyBorder="1" applyAlignment="1">
      <alignment horizontal="center" vertical="center" wrapText="1"/>
    </xf>
    <xf numFmtId="1" fontId="28" fillId="0" borderId="2" xfId="0" applyNumberFormat="1" applyFont="1" applyFill="1" applyBorder="1" applyAlignment="1">
      <alignment horizontal="right" vertical="center"/>
    </xf>
    <xf numFmtId="0" fontId="3" fillId="14" borderId="22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0" fontId="3" fillId="15" borderId="3" xfId="0" applyFont="1" applyFill="1" applyBorder="1" applyAlignment="1">
      <alignment horizontal="center" vertical="center" wrapText="1"/>
    </xf>
    <xf numFmtId="0" fontId="3" fillId="15" borderId="8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1" fontId="3" fillId="16" borderId="1" xfId="0" applyNumberFormat="1" applyFont="1" applyFill="1" applyBorder="1" applyAlignment="1">
      <alignment horizontal="right" vertical="center" wrapText="1"/>
    </xf>
    <xf numFmtId="1" fontId="3" fillId="16" borderId="5" xfId="0" applyNumberFormat="1" applyFont="1" applyFill="1" applyBorder="1" applyAlignment="1">
      <alignment horizontal="right" vertical="center" wrapText="1"/>
    </xf>
    <xf numFmtId="1" fontId="3" fillId="16" borderId="2" xfId="0" applyNumberFormat="1" applyFont="1" applyFill="1" applyBorder="1" applyAlignment="1">
      <alignment horizontal="right" vertical="center" wrapText="1"/>
    </xf>
    <xf numFmtId="0" fontId="3" fillId="16" borderId="6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16" borderId="8" xfId="0" applyFont="1" applyFill="1" applyBorder="1" applyAlignment="1">
      <alignment horizontal="center" vertical="center" wrapText="1"/>
    </xf>
    <xf numFmtId="0" fontId="3" fillId="17" borderId="6" xfId="0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24" fillId="17" borderId="2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right" vertical="center" wrapText="1"/>
    </xf>
    <xf numFmtId="0" fontId="3" fillId="15" borderId="5" xfId="0" applyFont="1" applyFill="1" applyBorder="1" applyAlignment="1">
      <alignment horizontal="right" vertical="center" wrapText="1"/>
    </xf>
    <xf numFmtId="0" fontId="27" fillId="0" borderId="1" xfId="0" applyFont="1" applyBorder="1" applyAlignment="1">
      <alignment horizontal="right" vertical="center" wrapText="1"/>
    </xf>
    <xf numFmtId="0" fontId="27" fillId="0" borderId="5" xfId="0" applyFont="1" applyBorder="1" applyAlignment="1">
      <alignment horizontal="right" vertical="center" wrapText="1"/>
    </xf>
    <xf numFmtId="0" fontId="27" fillId="0" borderId="2" xfId="0" applyFont="1" applyBorder="1" applyAlignment="1">
      <alignment horizontal="right" vertical="center" wrapText="1"/>
    </xf>
    <xf numFmtId="0" fontId="3" fillId="15" borderId="2" xfId="0" applyFont="1" applyFill="1" applyBorder="1" applyAlignment="1">
      <alignment horizontal="right"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right" vertical="center" wrapText="1"/>
    </xf>
    <xf numFmtId="0" fontId="26" fillId="0" borderId="2" xfId="0" applyFont="1" applyFill="1" applyBorder="1" applyAlignment="1">
      <alignment horizontal="righ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6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2" fillId="13" borderId="19" xfId="0" applyFont="1" applyFill="1" applyBorder="1" applyAlignment="1">
      <alignment horizontal="left" vertical="center" wrapText="1"/>
    </xf>
    <xf numFmtId="0" fontId="2" fillId="13" borderId="18" xfId="0" applyFont="1" applyFill="1" applyBorder="1" applyAlignment="1">
      <alignment horizontal="left" vertical="center" wrapText="1"/>
    </xf>
    <xf numFmtId="0" fontId="3" fillId="17" borderId="6" xfId="0" applyFont="1" applyFill="1" applyBorder="1" applyAlignment="1">
      <alignment horizontal="right" vertical="center" wrapText="1"/>
    </xf>
    <xf numFmtId="0" fontId="3" fillId="17" borderId="3" xfId="0" applyFont="1" applyFill="1" applyBorder="1" applyAlignment="1">
      <alignment horizontal="right" vertical="center" wrapText="1"/>
    </xf>
    <xf numFmtId="0" fontId="24" fillId="17" borderId="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1" fontId="3" fillId="22" borderId="19" xfId="0" applyNumberFormat="1" applyFont="1" applyFill="1" applyBorder="1" applyAlignment="1">
      <alignment horizontal="right" vertical="center"/>
    </xf>
    <xf numFmtId="0" fontId="3" fillId="22" borderId="9" xfId="0" applyFont="1" applyFill="1" applyBorder="1" applyAlignment="1">
      <alignment horizontal="right" vertical="center"/>
    </xf>
    <xf numFmtId="1" fontId="28" fillId="2" borderId="1" xfId="0" applyNumberFormat="1" applyFont="1" applyFill="1" applyBorder="1" applyAlignment="1">
      <alignment vertical="center" wrapText="1"/>
    </xf>
    <xf numFmtId="1" fontId="28" fillId="2" borderId="2" xfId="0" applyNumberFormat="1" applyFont="1" applyFill="1" applyBorder="1" applyAlignment="1">
      <alignment vertical="center" wrapText="1"/>
    </xf>
    <xf numFmtId="1" fontId="3" fillId="22" borderId="43" xfId="0" applyNumberFormat="1" applyFont="1" applyFill="1" applyBorder="1" applyAlignment="1">
      <alignment horizontal="right" vertical="center"/>
    </xf>
    <xf numFmtId="1" fontId="3" fillId="22" borderId="42" xfId="0" applyNumberFormat="1" applyFont="1" applyFill="1" applyBorder="1" applyAlignment="1">
      <alignment horizontal="right" vertical="center"/>
    </xf>
    <xf numFmtId="1" fontId="3" fillId="22" borderId="43" xfId="0" applyNumberFormat="1" applyFont="1" applyFill="1" applyBorder="1" applyAlignment="1">
      <alignment horizontal="right"/>
    </xf>
    <xf numFmtId="1" fontId="3" fillId="22" borderId="42" xfId="0" applyNumberFormat="1" applyFont="1" applyFill="1" applyBorder="1" applyAlignment="1">
      <alignment horizontal="right"/>
    </xf>
    <xf numFmtId="1" fontId="3" fillId="22" borderId="47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" fontId="28" fillId="0" borderId="47" xfId="0" applyNumberFormat="1" applyFont="1" applyBorder="1" applyAlignment="1">
      <alignment horizontal="right" vertical="center"/>
    </xf>
    <xf numFmtId="0" fontId="27" fillId="0" borderId="1" xfId="0" applyFont="1" applyBorder="1" applyAlignment="1">
      <alignment vertical="center" wrapText="1"/>
    </xf>
    <xf numFmtId="0" fontId="27" fillId="0" borderId="2" xfId="0" applyFont="1" applyBorder="1" applyAlignment="1">
      <alignment vertical="center" wrapText="1"/>
    </xf>
    <xf numFmtId="0" fontId="2" fillId="0" borderId="49" xfId="0" applyFont="1" applyBorder="1" applyAlignment="1">
      <alignment horizontal="left" vertical="center"/>
    </xf>
    <xf numFmtId="1" fontId="3" fillId="22" borderId="45" xfId="0" applyNumberFormat="1" applyFont="1" applyFill="1" applyBorder="1" applyAlignment="1">
      <alignment horizontal="right" vertical="center"/>
    </xf>
    <xf numFmtId="0" fontId="2" fillId="13" borderId="9" xfId="0" applyFont="1" applyFill="1" applyBorder="1" applyAlignment="1">
      <alignment horizontal="left" vertical="center" wrapText="1"/>
    </xf>
    <xf numFmtId="0" fontId="2" fillId="13" borderId="19" xfId="0" applyFont="1" applyFill="1" applyBorder="1" applyAlignment="1">
      <alignment horizontal="left" vertical="top" wrapText="1"/>
    </xf>
    <xf numFmtId="0" fontId="2" fillId="13" borderId="18" xfId="0" applyFont="1" applyFill="1" applyBorder="1" applyAlignment="1">
      <alignment horizontal="left" vertical="top" wrapText="1"/>
    </xf>
    <xf numFmtId="1" fontId="3" fillId="17" borderId="6" xfId="0" applyNumberFormat="1" applyFont="1" applyFill="1" applyBorder="1" applyAlignment="1">
      <alignment horizontal="right"/>
    </xf>
    <xf numFmtId="1" fontId="3" fillId="17" borderId="3" xfId="0" applyNumberFormat="1" applyFont="1" applyFill="1" applyBorder="1" applyAlignment="1">
      <alignment horizontal="right"/>
    </xf>
    <xf numFmtId="0" fontId="3" fillId="15" borderId="7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right" vertical="center" wrapText="1"/>
    </xf>
    <xf numFmtId="0" fontId="27" fillId="0" borderId="5" xfId="0" applyFont="1" applyBorder="1" applyAlignment="1">
      <alignment vertical="center" wrapText="1"/>
    </xf>
    <xf numFmtId="0" fontId="3" fillId="14" borderId="6" xfId="0" applyFont="1" applyFill="1" applyBorder="1" applyAlignment="1">
      <alignment horizontal="center" vertical="center" wrapText="1"/>
    </xf>
    <xf numFmtId="1" fontId="17" fillId="2" borderId="13" xfId="0" applyNumberFormat="1" applyFont="1" applyFill="1" applyBorder="1" applyAlignment="1">
      <alignment horizontal="right" vertical="center" wrapText="1"/>
    </xf>
    <xf numFmtId="0" fontId="17" fillId="2" borderId="13" xfId="0" applyNumberFormat="1" applyFont="1" applyFill="1" applyBorder="1" applyAlignment="1">
      <alignment horizontal="right" vertical="center"/>
    </xf>
    <xf numFmtId="0" fontId="17" fillId="2" borderId="13" xfId="0" applyNumberFormat="1" applyFont="1" applyFill="1" applyBorder="1" applyAlignment="1">
      <alignment horizontal="right" vertical="center" wrapText="1"/>
    </xf>
    <xf numFmtId="1" fontId="17" fillId="6" borderId="13" xfId="0" applyNumberFormat="1" applyFont="1" applyFill="1" applyBorder="1" applyAlignment="1">
      <alignment horizontal="right" vertical="center" wrapText="1"/>
    </xf>
    <xf numFmtId="0" fontId="17" fillId="10" borderId="13" xfId="0" applyNumberFormat="1" applyFont="1" applyFill="1" applyBorder="1" applyAlignment="1">
      <alignment horizontal="right" vertical="center"/>
    </xf>
    <xf numFmtId="0" fontId="17" fillId="10" borderId="13" xfId="0" applyNumberFormat="1" applyFont="1" applyFill="1" applyBorder="1" applyAlignment="1">
      <alignment horizontal="right" vertical="center" wrapText="1"/>
    </xf>
    <xf numFmtId="1" fontId="17" fillId="2" borderId="13" xfId="0" applyNumberFormat="1" applyFont="1" applyFill="1" applyBorder="1" applyAlignment="1">
      <alignment horizontal="right" vertical="center"/>
    </xf>
    <xf numFmtId="1" fontId="17" fillId="10" borderId="13" xfId="0" applyNumberFormat="1" applyFont="1" applyFill="1" applyBorder="1" applyAlignment="1">
      <alignment horizontal="right" vertical="center"/>
    </xf>
    <xf numFmtId="1" fontId="17" fillId="10" borderId="13" xfId="0" applyNumberFormat="1" applyFont="1" applyFill="1" applyBorder="1" applyAlignment="1">
      <alignment horizontal="right" vertical="center" wrapText="1"/>
    </xf>
    <xf numFmtId="0" fontId="17" fillId="10" borderId="16" xfId="0" applyNumberFormat="1" applyFont="1" applyFill="1" applyBorder="1" applyAlignment="1">
      <alignment horizontal="right" vertical="center" wrapText="1"/>
    </xf>
    <xf numFmtId="0" fontId="17" fillId="10" borderId="20" xfId="0" applyNumberFormat="1" applyFont="1" applyFill="1" applyBorder="1" applyAlignment="1">
      <alignment horizontal="right" vertical="center" wrapText="1"/>
    </xf>
    <xf numFmtId="0" fontId="16" fillId="23" borderId="13" xfId="0" applyFont="1" applyFill="1" applyBorder="1" applyAlignment="1">
      <alignment horizontal="center" vertical="center" wrapText="1"/>
    </xf>
    <xf numFmtId="0" fontId="17" fillId="6" borderId="13" xfId="0" applyNumberFormat="1" applyFont="1" applyFill="1" applyBorder="1" applyAlignment="1">
      <alignment horizontal="right" vertical="center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skyddadnatur.naturvardsverket.se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171450</xdr:rowOff>
    </xdr:from>
    <xdr:to>
      <xdr:col>5</xdr:col>
      <xdr:colOff>542925</xdr:colOff>
      <xdr:row>48</xdr:row>
      <xdr:rowOff>38099</xdr:rowOff>
    </xdr:to>
    <xdr:sp macro="" textlink="">
      <xdr:nvSpPr>
        <xdr:cNvPr id="2" name="Textrut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E86933-FE69-4D19-B10A-9C5E200BDA1E}"/>
            </a:ext>
          </a:extLst>
        </xdr:cNvPr>
        <xdr:cNvSpPr txBox="1">
          <a:spLocks noChangeArrowheads="1"/>
        </xdr:cNvSpPr>
      </xdr:nvSpPr>
      <xdr:spPr bwMode="auto">
        <a:xfrm>
          <a:off x="114300" y="5448300"/>
          <a:ext cx="6038850" cy="4819649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Bef>
              <a:spcPts val="1000"/>
            </a:spcBef>
          </a:pPr>
          <a:r>
            <a:rPr lang="sv-SE" sz="1200" b="1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Sökning i Naturvårdsverkets databas Skyddad natur</a:t>
          </a:r>
          <a:endParaRPr lang="sv-SE" sz="1200" b="1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</a:pPr>
          <a:r>
            <a:rPr lang="sv-SE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sv-SE" sz="1200">
            <a:effectLst/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>
            <a:lnSpc>
              <a:spcPct val="115000"/>
            </a:lnSpc>
            <a:buFont typeface="+mj-lt"/>
            <a:buAutoNum type="arabicPeriod"/>
          </a:pPr>
          <a:r>
            <a:rPr lang="sv-SE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Klicka på länken </a:t>
          </a:r>
          <a:r>
            <a:rPr lang="sv-SE" sz="1200" u="sng">
              <a:solidFill>
                <a:srgbClr val="FF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https://skyddadnatur.naturvardsverket.se/</a:t>
          </a:r>
          <a:endParaRPr lang="sv-SE" sz="1200">
            <a:effectLst/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>
            <a:lnSpc>
              <a:spcPct val="115000"/>
            </a:lnSpc>
            <a:buFont typeface="+mj-lt"/>
            <a:buAutoNum type="arabicPeriod"/>
          </a:pPr>
          <a:r>
            <a:rPr lang="sv-SE" sz="1200" u="none" strike="noStrike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Gå på fliken ”Sök”</a:t>
          </a:r>
        </a:p>
        <a:p>
          <a:pPr marL="342900" lvl="0" indent="-342900">
            <a:lnSpc>
              <a:spcPct val="115000"/>
            </a:lnSpc>
            <a:buFont typeface="+mj-lt"/>
            <a:buAutoNum type="arabicPeriod"/>
          </a:pPr>
          <a:r>
            <a:rPr lang="sv-SE" sz="1200" u="none" strike="noStrike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Skriv in ditt län.</a:t>
          </a:r>
          <a:endParaRPr lang="sv-SE" sz="120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>
            <a:lnSpc>
              <a:spcPct val="115000"/>
            </a:lnSpc>
            <a:buFont typeface="+mj-lt"/>
            <a:buAutoNum type="arabicPeriod"/>
          </a:pPr>
          <a:r>
            <a:rPr lang="sv-SE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Klicka på ”detaljerad sökning”</a:t>
          </a:r>
          <a:endParaRPr lang="sv-SE" sz="1200">
            <a:effectLst/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>
            <a:lnSpc>
              <a:spcPct val="115000"/>
            </a:lnSpc>
            <a:buFont typeface="+mj-lt"/>
            <a:buAutoNum type="arabicPeriod"/>
          </a:pPr>
          <a:r>
            <a:rPr lang="sv-SE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På översta fliken</a:t>
          </a:r>
          <a:r>
            <a:rPr lang="sv-SE" sz="12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står det nu "Region" och ditt län till höger.</a:t>
          </a:r>
          <a:r>
            <a:rPr lang="sv-SE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  <a:p>
          <a:pPr marL="342900" lvl="0" indent="-342900">
            <a:lnSpc>
              <a:spcPct val="115000"/>
            </a:lnSpc>
            <a:buFont typeface="+mj-lt"/>
            <a:buAutoNum type="arabicPeriod"/>
          </a:pPr>
          <a:r>
            <a:rPr lang="sv-SE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Välj  ”Skyddstyp” på nästa</a:t>
          </a:r>
          <a:r>
            <a:rPr lang="sv-SE" sz="12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flik.</a:t>
          </a:r>
          <a:endParaRPr lang="sv-SE" sz="1200">
            <a:effectLst/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>
            <a:lnSpc>
              <a:spcPct val="115000"/>
            </a:lnSpc>
            <a:buFont typeface="+mj-lt"/>
            <a:buAutoNum type="arabicPeriod"/>
          </a:pPr>
          <a:r>
            <a:rPr lang="sv-SE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På fliken ”Välj skyddstyp” som står till höger – välj den typ av skydd du vill räkna, t ex Naturreservat.</a:t>
          </a:r>
          <a:endParaRPr lang="sv-SE" sz="1200">
            <a:effectLst/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>
            <a:lnSpc>
              <a:spcPct val="115000"/>
            </a:lnSpc>
            <a:buFont typeface="+mj-lt"/>
            <a:buAutoNum type="arabicPeriod"/>
          </a:pPr>
          <a:r>
            <a:rPr lang="sv-SE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Välj "Beslutsmyndighet" - välj Länsstyrelse.</a:t>
          </a:r>
          <a:endParaRPr lang="sv-SE" sz="1200">
            <a:effectLst/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>
            <a:lnSpc>
              <a:spcPct val="115000"/>
            </a:lnSpc>
            <a:buFont typeface="+mj-lt"/>
            <a:buAutoNum type="arabicPeriod"/>
          </a:pPr>
          <a:r>
            <a:rPr lang="sv-SE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Nu kan du trycka på knappen ”Sök” och du får totala antalet naturreservat i ditt län.</a:t>
          </a:r>
          <a:endParaRPr lang="sv-SE" sz="1200">
            <a:effectLst/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>
            <a:lnSpc>
              <a:spcPct val="115000"/>
            </a:lnSpc>
            <a:buFont typeface="+mj-lt"/>
            <a:buAutoNum type="arabicPeriod"/>
          </a:pPr>
          <a:r>
            <a:rPr lang="sv-SE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Fortsätt sökningen genom att också på nästa flik välja ”Syfte”. </a:t>
          </a:r>
          <a:endParaRPr lang="sv-SE" sz="1200">
            <a:effectLst/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>
            <a:lnSpc>
              <a:spcPct val="115000"/>
            </a:lnSpc>
            <a:buFont typeface="+mj-lt"/>
            <a:buAutoNum type="arabicPeriod"/>
          </a:pPr>
          <a:r>
            <a:rPr lang="sv-SE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Välj ”Tillgodose behov av område för friluftslivet” och tryck på knappen ”Sök”.</a:t>
          </a:r>
          <a:endParaRPr lang="sv-SE" sz="1200">
            <a:effectLst/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>
            <a:lnSpc>
              <a:spcPct val="115000"/>
            </a:lnSpc>
            <a:buFont typeface="+mj-lt"/>
            <a:buAutoNum type="arabicPeriod"/>
          </a:pPr>
          <a:r>
            <a:rPr lang="sv-SE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Spara ner listor till excel genom att klicka på symbolen ”skrivare”. Då får du en html-fil med alla poster.</a:t>
          </a:r>
          <a:endParaRPr lang="sv-SE" sz="1200" baseline="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>
            <a:lnSpc>
              <a:spcPct val="115000"/>
            </a:lnSpc>
            <a:buFont typeface="+mj-lt"/>
            <a:buAutoNum type="arabicPeriod"/>
          </a:pPr>
          <a:r>
            <a:rPr lang="sv-SE" sz="12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Markera hela tabellen och kopiera till en tom excel-bok. Spara.</a:t>
          </a:r>
        </a:p>
        <a:p>
          <a:pPr marL="342900" lvl="0" indent="-342900">
            <a:lnSpc>
              <a:spcPct val="115000"/>
            </a:lnSpc>
            <a:buFont typeface="+mj-lt"/>
            <a:buAutoNum type="arabicPeriod"/>
          </a:pPr>
          <a:r>
            <a:rPr lang="sv-SE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 excel kan du sedan sortera naturreservaten på storlek, med hjälp av filterfunktionen. </a:t>
          </a:r>
        </a:p>
        <a:p>
          <a:pPr marL="342900" lvl="0" indent="-342900">
            <a:lnSpc>
              <a:spcPct val="115000"/>
            </a:lnSpc>
            <a:buFont typeface="+mj-lt"/>
            <a:buAutoNum type="arabicPeriod"/>
          </a:pPr>
          <a:r>
            <a:rPr lang="sv-SE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Lägg till en kolumn ”Friluftssyfte” och fyll i med ”ja” och ”nej”. Utifrån det kan du räkna antal naturreservat med och utan friluftssyfte.</a:t>
          </a:r>
        </a:p>
        <a:p>
          <a:pPr marL="342900" lvl="0" indent="-342900">
            <a:lnSpc>
              <a:spcPct val="115000"/>
            </a:lnSpc>
            <a:buFont typeface="+mj-lt"/>
            <a:buAutoNum type="arabicPeriod"/>
          </a:pPr>
          <a:r>
            <a:rPr lang="sv-SE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Upprepa sökningen för andra typer av områdesskydd</a:t>
          </a:r>
          <a:r>
            <a:rPr lang="sv-SE" sz="12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- Natura 2000, biotopskydd osv.</a:t>
          </a:r>
          <a:endParaRPr lang="sv-SE" sz="1200">
            <a:effectLst/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2</xdr:row>
      <xdr:rowOff>0</xdr:rowOff>
    </xdr:from>
    <xdr:to>
      <xdr:col>15</xdr:col>
      <xdr:colOff>104775</xdr:colOff>
      <xdr:row>2</xdr:row>
      <xdr:rowOff>104775</xdr:rowOff>
    </xdr:to>
    <xdr:pic>
      <xdr:nvPicPr>
        <xdr:cNvPr id="2" name="Bildobjekt 1" descr="Visa detaljer">
          <a:extLst>
            <a:ext uri="{FF2B5EF4-FFF2-40B4-BE49-F238E27FC236}">
              <a16:creationId xmlns:a16="http://schemas.microsoft.com/office/drawing/2014/main" id="{4746D3C4-8AD3-4859-B2A5-AA3F6577C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69150" y="3810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104775</xdr:colOff>
      <xdr:row>2</xdr:row>
      <xdr:rowOff>104775</xdr:rowOff>
    </xdr:to>
    <xdr:pic>
      <xdr:nvPicPr>
        <xdr:cNvPr id="3" name="Bildobjekt 2" descr="Visa detaljer">
          <a:extLst>
            <a:ext uri="{FF2B5EF4-FFF2-40B4-BE49-F238E27FC236}">
              <a16:creationId xmlns:a16="http://schemas.microsoft.com/office/drawing/2014/main" id="{A81409BD-A531-4884-BF7F-E5984C52C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69150" y="581025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104775</xdr:colOff>
      <xdr:row>2</xdr:row>
      <xdr:rowOff>104775</xdr:rowOff>
    </xdr:to>
    <xdr:pic>
      <xdr:nvPicPr>
        <xdr:cNvPr id="4" name="Bildobjekt 3" descr="Visa detaljer">
          <a:extLst>
            <a:ext uri="{FF2B5EF4-FFF2-40B4-BE49-F238E27FC236}">
              <a16:creationId xmlns:a16="http://schemas.microsoft.com/office/drawing/2014/main" id="{E2557A25-2E12-4C9E-B461-9FBA9AC7D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69150" y="1019175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104775</xdr:colOff>
      <xdr:row>2</xdr:row>
      <xdr:rowOff>104775</xdr:rowOff>
    </xdr:to>
    <xdr:pic>
      <xdr:nvPicPr>
        <xdr:cNvPr id="5" name="Bildobjekt 4" descr="Visa detaljer">
          <a:extLst>
            <a:ext uri="{FF2B5EF4-FFF2-40B4-BE49-F238E27FC236}">
              <a16:creationId xmlns:a16="http://schemas.microsoft.com/office/drawing/2014/main" id="{C4F75909-C5CA-44C9-AEB7-65BE21D5E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69150" y="17907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104775</xdr:colOff>
      <xdr:row>2</xdr:row>
      <xdr:rowOff>104775</xdr:rowOff>
    </xdr:to>
    <xdr:pic>
      <xdr:nvPicPr>
        <xdr:cNvPr id="6" name="Bildobjekt 5" descr="Visa detaljer">
          <a:extLst>
            <a:ext uri="{FF2B5EF4-FFF2-40B4-BE49-F238E27FC236}">
              <a16:creationId xmlns:a16="http://schemas.microsoft.com/office/drawing/2014/main" id="{131E7CEF-F692-4E26-B684-D831CB4EE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69150" y="1990725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104775</xdr:colOff>
      <xdr:row>2</xdr:row>
      <xdr:rowOff>104775</xdr:rowOff>
    </xdr:to>
    <xdr:pic>
      <xdr:nvPicPr>
        <xdr:cNvPr id="7" name="Bildobjekt 6" descr="Visa detaljer">
          <a:extLst>
            <a:ext uri="{FF2B5EF4-FFF2-40B4-BE49-F238E27FC236}">
              <a16:creationId xmlns:a16="http://schemas.microsoft.com/office/drawing/2014/main" id="{C4C5DD71-08DA-4DA0-AF9A-CE036D869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69150" y="219075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104775</xdr:colOff>
      <xdr:row>2</xdr:row>
      <xdr:rowOff>104775</xdr:rowOff>
    </xdr:to>
    <xdr:pic>
      <xdr:nvPicPr>
        <xdr:cNvPr id="8" name="Bildobjekt 7" descr="Visa detaljer">
          <a:extLst>
            <a:ext uri="{FF2B5EF4-FFF2-40B4-BE49-F238E27FC236}">
              <a16:creationId xmlns:a16="http://schemas.microsoft.com/office/drawing/2014/main" id="{8AF8BBC7-58A1-4254-8079-5B9F9AA5D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69150" y="2390775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104775</xdr:colOff>
      <xdr:row>2</xdr:row>
      <xdr:rowOff>104775</xdr:rowOff>
    </xdr:to>
    <xdr:pic>
      <xdr:nvPicPr>
        <xdr:cNvPr id="9" name="Bildobjekt 8" descr="Visa detaljer">
          <a:extLst>
            <a:ext uri="{FF2B5EF4-FFF2-40B4-BE49-F238E27FC236}">
              <a16:creationId xmlns:a16="http://schemas.microsoft.com/office/drawing/2014/main" id="{3BA500CE-158F-46FB-926E-106DFE89B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69150" y="25908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104775</xdr:colOff>
      <xdr:row>2</xdr:row>
      <xdr:rowOff>104775</xdr:rowOff>
    </xdr:to>
    <xdr:pic>
      <xdr:nvPicPr>
        <xdr:cNvPr id="10" name="Bildobjekt 9" descr="Visa detaljer">
          <a:extLst>
            <a:ext uri="{FF2B5EF4-FFF2-40B4-BE49-F238E27FC236}">
              <a16:creationId xmlns:a16="http://schemas.microsoft.com/office/drawing/2014/main" id="{1D717AC9-B03B-4E12-A898-37A3FEA8B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69150" y="2790825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104775</xdr:colOff>
      <xdr:row>2</xdr:row>
      <xdr:rowOff>104775</xdr:rowOff>
    </xdr:to>
    <xdr:pic>
      <xdr:nvPicPr>
        <xdr:cNvPr id="11" name="Bildobjekt 10" descr="Visa detaljer">
          <a:extLst>
            <a:ext uri="{FF2B5EF4-FFF2-40B4-BE49-F238E27FC236}">
              <a16:creationId xmlns:a16="http://schemas.microsoft.com/office/drawing/2014/main" id="{C88328CD-36D3-428C-BBAD-C2FD3CC5E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69150" y="299085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öök-Patriksson Kristina" id="{7E69B495-FA53-4F59-A5D5-58FE17417384}" userId="S::kristina.hook-patriksson@lansstyrelsen.se::84087f31-fcdc-4271-877c-63b57048ac18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4" dT="2023-09-25T14:15:22.30" personId="{7E69B495-FA53-4F59-A5D5-58FE17417384}" id="{4B9539D9-7D95-4463-B813-6D853F91CFA9}">
    <text>Justera ned till 10 %. Miljönyttan mindre.</text>
  </threadedComment>
  <threadedComment ref="D26" dT="2023-09-22T07:34:17.04" personId="{7E69B495-FA53-4F59-A5D5-58FE17417384}" id="{1D94FAE9-501B-496A-A4EF-E2E5B129FB54}">
    <text>Överskattad schablontid. Borde ändras till 0,5 pd för samråd i alla fall.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fyndkartor.artfakta.se/searchresults/map" TargetMode="External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BDEFF-4087-4A55-A0BA-F581E0A669E4}">
  <dimension ref="A1:I29"/>
  <sheetViews>
    <sheetView workbookViewId="0">
      <selection activeCell="H28" sqref="H28"/>
    </sheetView>
  </sheetViews>
  <sheetFormatPr defaultRowHeight="15" x14ac:dyDescent="0.25"/>
  <cols>
    <col min="1" max="1" width="36.28515625" customWidth="1"/>
    <col min="2" max="2" width="11.5703125" customWidth="1"/>
    <col min="3" max="3" width="13.28515625" customWidth="1"/>
    <col min="4" max="4" width="13.85546875" customWidth="1"/>
    <col min="7" max="7" width="34.85546875" bestFit="1" customWidth="1"/>
    <col min="8" max="8" width="11.7109375" customWidth="1"/>
    <col min="9" max="9" width="12.7109375" customWidth="1"/>
  </cols>
  <sheetData>
    <row r="1" spans="1:9" ht="26.25" x14ac:dyDescent="0.4">
      <c r="A1" s="23" t="s">
        <v>129</v>
      </c>
      <c r="C1" s="3"/>
      <c r="G1" s="39" t="s">
        <v>73</v>
      </c>
    </row>
    <row r="2" spans="1:9" ht="57" customHeight="1" x14ac:dyDescent="0.25">
      <c r="A2" s="47" t="s">
        <v>128</v>
      </c>
      <c r="B2" s="286" t="s">
        <v>160</v>
      </c>
      <c r="C2" s="286"/>
      <c r="D2" s="286"/>
      <c r="G2" s="63" t="s">
        <v>18</v>
      </c>
      <c r="H2" s="285" t="s">
        <v>41</v>
      </c>
      <c r="I2" s="285"/>
    </row>
    <row r="3" spans="1:9" x14ac:dyDescent="0.25">
      <c r="A3" s="27"/>
      <c r="B3" s="28" t="s">
        <v>12</v>
      </c>
      <c r="C3" s="28" t="s">
        <v>13</v>
      </c>
      <c r="D3" s="28" t="s">
        <v>14</v>
      </c>
      <c r="G3" s="61" t="s">
        <v>57</v>
      </c>
      <c r="H3" s="198" t="s">
        <v>59</v>
      </c>
      <c r="I3" s="199">
        <f>SUM(B5:C5)</f>
        <v>0</v>
      </c>
    </row>
    <row r="4" spans="1:9" x14ac:dyDescent="0.25">
      <c r="A4" s="49" t="s">
        <v>77</v>
      </c>
      <c r="B4" s="12" t="s">
        <v>59</v>
      </c>
      <c r="C4" s="12" t="s">
        <v>59</v>
      </c>
      <c r="D4" s="12" t="s">
        <v>60</v>
      </c>
      <c r="G4" s="61"/>
      <c r="H4" s="198" t="s">
        <v>60</v>
      </c>
      <c r="I4" s="199">
        <f>SUM(D5)</f>
        <v>0</v>
      </c>
    </row>
    <row r="5" spans="1:9" x14ac:dyDescent="0.25">
      <c r="A5" s="51" t="s">
        <v>56</v>
      </c>
      <c r="B5" s="41">
        <v>0</v>
      </c>
      <c r="C5" s="41">
        <v>0</v>
      </c>
      <c r="D5" s="41">
        <v>0</v>
      </c>
      <c r="G5" s="61" t="s">
        <v>24</v>
      </c>
      <c r="H5" s="200" t="s">
        <v>61</v>
      </c>
      <c r="I5" s="199">
        <f>SUM(B7:D7)</f>
        <v>0</v>
      </c>
    </row>
    <row r="6" spans="1:9" x14ac:dyDescent="0.25">
      <c r="A6" s="48" t="s">
        <v>10</v>
      </c>
      <c r="B6" s="12" t="s">
        <v>61</v>
      </c>
      <c r="C6" s="12" t="s">
        <v>61</v>
      </c>
      <c r="D6" s="12" t="s">
        <v>61</v>
      </c>
      <c r="G6" s="284" t="s">
        <v>23</v>
      </c>
      <c r="H6" s="201" t="s">
        <v>59</v>
      </c>
      <c r="I6" s="199">
        <f>SUM(B11:C11)</f>
        <v>0</v>
      </c>
    </row>
    <row r="7" spans="1:9" x14ac:dyDescent="0.25">
      <c r="A7" s="40" t="s">
        <v>56</v>
      </c>
      <c r="B7" s="41">
        <v>0</v>
      </c>
      <c r="C7" s="41">
        <v>0</v>
      </c>
      <c r="D7" s="41">
        <v>0</v>
      </c>
      <c r="G7" s="284"/>
      <c r="H7" s="200" t="s">
        <v>60</v>
      </c>
      <c r="I7" s="199">
        <f>SUM(B9,D11)</f>
        <v>0</v>
      </c>
    </row>
    <row r="8" spans="1:9" ht="30" x14ac:dyDescent="0.25">
      <c r="A8" s="49" t="s">
        <v>74</v>
      </c>
      <c r="B8" s="12" t="s">
        <v>60</v>
      </c>
      <c r="C8" s="12" t="s">
        <v>61</v>
      </c>
      <c r="D8" s="12" t="s">
        <v>61</v>
      </c>
      <c r="G8" s="284"/>
      <c r="H8" s="198" t="s">
        <v>61</v>
      </c>
      <c r="I8" s="199">
        <f>SUM(C9:D9)</f>
        <v>0</v>
      </c>
    </row>
    <row r="9" spans="1:9" x14ac:dyDescent="0.25">
      <c r="A9" s="40" t="s">
        <v>56</v>
      </c>
      <c r="B9" s="41">
        <v>0</v>
      </c>
      <c r="C9" s="41">
        <v>0</v>
      </c>
      <c r="D9" s="41">
        <v>0</v>
      </c>
      <c r="G9" s="284" t="s">
        <v>25</v>
      </c>
      <c r="H9" s="200" t="s">
        <v>59</v>
      </c>
      <c r="I9" s="199">
        <f>SUM(B13)</f>
        <v>0</v>
      </c>
    </row>
    <row r="10" spans="1:9" ht="30" x14ac:dyDescent="0.25">
      <c r="A10" s="49" t="s">
        <v>75</v>
      </c>
      <c r="B10" s="12" t="s">
        <v>59</v>
      </c>
      <c r="C10" s="12" t="s">
        <v>59</v>
      </c>
      <c r="D10" s="12" t="s">
        <v>60</v>
      </c>
      <c r="G10" s="284"/>
      <c r="H10" s="198" t="s">
        <v>60</v>
      </c>
      <c r="I10" s="199">
        <f>SUM(C13:D13)</f>
        <v>0</v>
      </c>
    </row>
    <row r="11" spans="1:9" x14ac:dyDescent="0.25">
      <c r="A11" s="27" t="s">
        <v>56</v>
      </c>
      <c r="B11" s="46">
        <v>0</v>
      </c>
      <c r="C11" s="46">
        <v>0</v>
      </c>
      <c r="D11" s="46">
        <v>0</v>
      </c>
      <c r="G11" s="284" t="s">
        <v>28</v>
      </c>
      <c r="H11" s="200" t="s">
        <v>33</v>
      </c>
      <c r="I11" s="199">
        <f>SUM(B21)</f>
        <v>0</v>
      </c>
    </row>
    <row r="12" spans="1:9" x14ac:dyDescent="0.25">
      <c r="A12" s="49" t="s">
        <v>1</v>
      </c>
      <c r="B12" s="12" t="s">
        <v>78</v>
      </c>
      <c r="C12" s="12" t="s">
        <v>60</v>
      </c>
      <c r="D12" s="12" t="s">
        <v>60</v>
      </c>
      <c r="G12" s="284"/>
      <c r="H12" s="200" t="s">
        <v>34</v>
      </c>
      <c r="I12" s="199">
        <f>SUM(C21)</f>
        <v>0</v>
      </c>
    </row>
    <row r="13" spans="1:9" x14ac:dyDescent="0.25">
      <c r="A13" s="51" t="s">
        <v>56</v>
      </c>
      <c r="B13" s="41">
        <v>0</v>
      </c>
      <c r="C13" s="41">
        <v>0</v>
      </c>
      <c r="D13" s="41">
        <v>0</v>
      </c>
      <c r="G13" s="61" t="s">
        <v>26</v>
      </c>
      <c r="H13" s="201" t="s">
        <v>59</v>
      </c>
      <c r="I13" s="199">
        <f>SUM(B19)</f>
        <v>0</v>
      </c>
    </row>
    <row r="14" spans="1:9" s="1" customFormat="1" x14ac:dyDescent="0.25">
      <c r="A14" s="48" t="s">
        <v>76</v>
      </c>
      <c r="B14" s="50" t="s">
        <v>59</v>
      </c>
      <c r="C14" s="50" t="s">
        <v>60</v>
      </c>
      <c r="D14" s="50" t="s">
        <v>60</v>
      </c>
      <c r="G14" s="62" t="s">
        <v>42</v>
      </c>
      <c r="H14" s="262"/>
      <c r="I14" s="262"/>
    </row>
    <row r="15" spans="1:9" ht="17.25" customHeight="1" x14ac:dyDescent="0.25">
      <c r="A15" s="40" t="s">
        <v>56</v>
      </c>
      <c r="B15" s="41">
        <v>0</v>
      </c>
      <c r="C15" s="41">
        <v>0</v>
      </c>
      <c r="D15" s="41">
        <v>0</v>
      </c>
      <c r="G15" s="284" t="s">
        <v>27</v>
      </c>
      <c r="H15" s="201" t="s">
        <v>59</v>
      </c>
      <c r="I15" s="199">
        <f>SUM(B15)</f>
        <v>0</v>
      </c>
    </row>
    <row r="16" spans="1:9" x14ac:dyDescent="0.25">
      <c r="A16" s="48" t="s">
        <v>11</v>
      </c>
      <c r="B16" s="12" t="s">
        <v>59</v>
      </c>
      <c r="C16" s="12" t="s">
        <v>60</v>
      </c>
      <c r="D16" s="12" t="s">
        <v>60</v>
      </c>
      <c r="G16" s="284"/>
      <c r="H16" s="199" t="s">
        <v>60</v>
      </c>
      <c r="I16" s="199">
        <f>SUM(C15:D15)</f>
        <v>0</v>
      </c>
    </row>
    <row r="17" spans="1:9" x14ac:dyDescent="0.25">
      <c r="A17" s="40" t="s">
        <v>56</v>
      </c>
      <c r="B17" s="41">
        <v>0</v>
      </c>
      <c r="C17" s="41">
        <v>0</v>
      </c>
      <c r="D17" s="41">
        <v>0</v>
      </c>
      <c r="G17" s="62" t="s">
        <v>100</v>
      </c>
      <c r="H17" s="261"/>
      <c r="I17" s="261"/>
    </row>
    <row r="18" spans="1:9" x14ac:dyDescent="0.25">
      <c r="A18" s="48" t="s">
        <v>50</v>
      </c>
      <c r="B18" s="12" t="s">
        <v>59</v>
      </c>
      <c r="C18" s="52"/>
      <c r="D18" s="52"/>
      <c r="G18" s="284" t="s">
        <v>29</v>
      </c>
      <c r="H18" s="201" t="s">
        <v>59</v>
      </c>
      <c r="I18" s="199">
        <f>SUM(B17)</f>
        <v>0</v>
      </c>
    </row>
    <row r="19" spans="1:9" x14ac:dyDescent="0.25">
      <c r="A19" s="40" t="s">
        <v>56</v>
      </c>
      <c r="B19" s="41">
        <v>0</v>
      </c>
      <c r="C19" s="52"/>
      <c r="D19" s="52"/>
      <c r="G19" s="284"/>
      <c r="H19" s="199" t="s">
        <v>60</v>
      </c>
      <c r="I19" s="199">
        <f>SUM(C17:D17)</f>
        <v>0</v>
      </c>
    </row>
    <row r="20" spans="1:9" x14ac:dyDescent="0.25">
      <c r="A20" s="64" t="s">
        <v>2</v>
      </c>
      <c r="B20" s="65" t="s">
        <v>33</v>
      </c>
      <c r="C20" s="67" t="s">
        <v>34</v>
      </c>
      <c r="D20" s="45"/>
    </row>
    <row r="21" spans="1:9" x14ac:dyDescent="0.25">
      <c r="A21" s="61" t="s">
        <v>56</v>
      </c>
      <c r="B21" s="66">
        <v>0</v>
      </c>
      <c r="C21" s="68">
        <v>0</v>
      </c>
      <c r="D21" s="45"/>
    </row>
    <row r="22" spans="1:9" x14ac:dyDescent="0.25">
      <c r="G22" s="4"/>
    </row>
    <row r="23" spans="1:9" x14ac:dyDescent="0.25">
      <c r="F23" s="70"/>
      <c r="G23" s="69"/>
    </row>
    <row r="24" spans="1:9" x14ac:dyDescent="0.25">
      <c r="F24" s="71"/>
      <c r="G24" s="72"/>
    </row>
    <row r="25" spans="1:9" x14ac:dyDescent="0.25">
      <c r="G25" s="71"/>
    </row>
    <row r="26" spans="1:9" x14ac:dyDescent="0.25">
      <c r="G26" s="71"/>
    </row>
    <row r="29" spans="1:9" x14ac:dyDescent="0.25">
      <c r="G29" s="45"/>
    </row>
  </sheetData>
  <mergeCells count="7">
    <mergeCell ref="G18:G19"/>
    <mergeCell ref="H2:I2"/>
    <mergeCell ref="B2:D2"/>
    <mergeCell ref="G11:G12"/>
    <mergeCell ref="G9:G10"/>
    <mergeCell ref="G6:G8"/>
    <mergeCell ref="G15:G1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29"/>
  <sheetViews>
    <sheetView tabSelected="1" topLeftCell="A5" zoomScaleNormal="100" workbookViewId="0">
      <pane xSplit="1" topLeftCell="B1" activePane="topRight" state="frozen"/>
      <selection pane="topRight" activeCell="G23" sqref="G23"/>
    </sheetView>
  </sheetViews>
  <sheetFormatPr defaultRowHeight="15" x14ac:dyDescent="0.25"/>
  <cols>
    <col min="1" max="1" width="34.5703125" style="151" customWidth="1"/>
    <col min="2" max="2" width="14.5703125" customWidth="1"/>
    <col min="3" max="3" width="13.5703125" customWidth="1"/>
    <col min="4" max="4" width="14.140625" customWidth="1"/>
    <col min="5" max="5" width="18.5703125" customWidth="1"/>
    <col min="6" max="6" width="29.7109375" customWidth="1"/>
    <col min="7" max="7" width="16.28515625" style="45" customWidth="1"/>
    <col min="8" max="9" width="17" customWidth="1"/>
    <col min="10" max="10" width="15.42578125" bestFit="1" customWidth="1"/>
    <col min="11" max="11" width="21" bestFit="1" customWidth="1"/>
    <col min="12" max="12" width="11" customWidth="1"/>
    <col min="13" max="13" width="12.140625" customWidth="1"/>
    <col min="14" max="14" width="8.28515625" customWidth="1"/>
    <col min="15" max="15" width="12.28515625" customWidth="1"/>
    <col min="16" max="16" width="26.42578125" customWidth="1"/>
    <col min="17" max="17" width="15.5703125" customWidth="1"/>
    <col min="18" max="18" width="51.7109375" customWidth="1"/>
    <col min="19" max="19" width="39.28515625" customWidth="1"/>
    <col min="35" max="35" width="14.42578125" customWidth="1"/>
  </cols>
  <sheetData>
    <row r="1" spans="1:37" ht="18.75" x14ac:dyDescent="0.3">
      <c r="A1" s="39" t="s">
        <v>161</v>
      </c>
    </row>
    <row r="2" spans="1:37" ht="15.75" thickBot="1" x14ac:dyDescent="0.3"/>
    <row r="3" spans="1:37" ht="15.75" thickBot="1" x14ac:dyDescent="0.3">
      <c r="A3" s="254" t="s">
        <v>163</v>
      </c>
      <c r="B3" s="325" t="s">
        <v>46</v>
      </c>
      <c r="C3" s="326"/>
      <c r="D3" s="326"/>
      <c r="E3" s="326"/>
      <c r="F3" s="326"/>
      <c r="G3" s="327"/>
      <c r="H3" s="319" t="s">
        <v>0</v>
      </c>
      <c r="I3" s="320"/>
      <c r="J3" s="321"/>
      <c r="K3" s="114" t="s">
        <v>47</v>
      </c>
      <c r="L3" s="301" t="s">
        <v>70</v>
      </c>
      <c r="M3" s="302"/>
      <c r="N3" s="301" t="s">
        <v>71</v>
      </c>
      <c r="O3" s="302"/>
      <c r="P3" s="234"/>
      <c r="AK3" s="6"/>
    </row>
    <row r="4" spans="1:37" ht="47.25" customHeight="1" thickBot="1" x14ac:dyDescent="0.3">
      <c r="A4" s="239" t="s">
        <v>58</v>
      </c>
      <c r="B4" s="328" t="s">
        <v>45</v>
      </c>
      <c r="C4" s="329"/>
      <c r="D4" s="329"/>
      <c r="E4" s="330"/>
      <c r="F4" s="111" t="s">
        <v>9</v>
      </c>
      <c r="G4" s="102" t="s">
        <v>130</v>
      </c>
      <c r="H4" s="312" t="s">
        <v>15</v>
      </c>
      <c r="I4" s="313"/>
      <c r="J4" s="112" t="s">
        <v>44</v>
      </c>
      <c r="K4" s="117" t="s">
        <v>144</v>
      </c>
      <c r="L4" s="303" t="s">
        <v>146</v>
      </c>
      <c r="M4" s="304"/>
      <c r="N4" s="303" t="s">
        <v>145</v>
      </c>
      <c r="O4" s="310"/>
      <c r="P4" s="235" t="s">
        <v>72</v>
      </c>
      <c r="AK4" s="6"/>
    </row>
    <row r="5" spans="1:37" ht="77.25" thickBot="1" x14ac:dyDescent="0.3">
      <c r="A5" s="239" t="s">
        <v>162</v>
      </c>
      <c r="B5" s="331" t="s">
        <v>114</v>
      </c>
      <c r="C5" s="331"/>
      <c r="D5" s="157" t="s">
        <v>137</v>
      </c>
      <c r="E5" s="157" t="s">
        <v>143</v>
      </c>
      <c r="F5" s="158" t="s">
        <v>142</v>
      </c>
      <c r="G5" s="159" t="s">
        <v>141</v>
      </c>
      <c r="H5" s="160" t="s">
        <v>140</v>
      </c>
      <c r="I5" s="160" t="s">
        <v>139</v>
      </c>
      <c r="J5" s="161" t="s">
        <v>138</v>
      </c>
      <c r="K5" s="162" t="s">
        <v>137</v>
      </c>
      <c r="L5" s="192" t="s">
        <v>141</v>
      </c>
      <c r="M5" s="192" t="s">
        <v>138</v>
      </c>
      <c r="N5" s="192" t="s">
        <v>141</v>
      </c>
      <c r="O5" s="192" t="s">
        <v>138</v>
      </c>
      <c r="P5" s="236"/>
      <c r="AK5" s="6"/>
    </row>
    <row r="6" spans="1:37" ht="15.75" thickBot="1" x14ac:dyDescent="0.3">
      <c r="A6" s="346" t="s">
        <v>57</v>
      </c>
      <c r="B6" s="246" t="s">
        <v>59</v>
      </c>
      <c r="C6" s="207">
        <f>SUM('1. Riskbedömning områdesskydd'!B5:C5)</f>
        <v>0</v>
      </c>
      <c r="D6" s="109">
        <f>SUM(C6*C58)</f>
        <v>0</v>
      </c>
      <c r="E6" s="316">
        <v>0</v>
      </c>
      <c r="F6" s="339">
        <v>0</v>
      </c>
      <c r="G6" s="322">
        <f>SUM(D6:F7)</f>
        <v>0</v>
      </c>
      <c r="H6" s="314">
        <v>0</v>
      </c>
      <c r="I6" s="314">
        <v>0</v>
      </c>
      <c r="J6" s="332">
        <f>SUM(H6:I7)</f>
        <v>0</v>
      </c>
      <c r="K6" s="353">
        <f>SUM(G6,J6)</f>
        <v>0</v>
      </c>
      <c r="L6" s="355">
        <v>0</v>
      </c>
      <c r="M6" s="305">
        <v>0</v>
      </c>
      <c r="N6" s="305">
        <v>0</v>
      </c>
      <c r="O6" s="305">
        <v>0</v>
      </c>
      <c r="P6" s="351"/>
      <c r="AK6" s="6"/>
    </row>
    <row r="7" spans="1:37" ht="15.75" thickBot="1" x14ac:dyDescent="0.3">
      <c r="A7" s="347"/>
      <c r="B7" s="246" t="s">
        <v>60</v>
      </c>
      <c r="C7" s="110">
        <f>SUM('1. Riskbedömning områdesskydd'!D5)</f>
        <v>0</v>
      </c>
      <c r="D7" s="109">
        <f>SUM(C7*C59)</f>
        <v>0</v>
      </c>
      <c r="E7" s="317"/>
      <c r="F7" s="340"/>
      <c r="G7" s="323"/>
      <c r="H7" s="315"/>
      <c r="I7" s="315"/>
      <c r="J7" s="333"/>
      <c r="K7" s="354"/>
      <c r="L7" s="356"/>
      <c r="M7" s="311"/>
      <c r="N7" s="306"/>
      <c r="O7" s="306"/>
      <c r="P7" s="352"/>
      <c r="AK7" s="6"/>
    </row>
    <row r="8" spans="1:37" ht="15.75" thickBot="1" x14ac:dyDescent="0.3">
      <c r="A8" s="244" t="s">
        <v>24</v>
      </c>
      <c r="B8" s="249" t="s">
        <v>61</v>
      </c>
      <c r="C8" s="110">
        <f>SUM('1. Riskbedömning områdesskydd'!I5)</f>
        <v>0</v>
      </c>
      <c r="D8" s="109">
        <f>SUM(C8*C60)</f>
        <v>0</v>
      </c>
      <c r="E8" s="119">
        <v>0</v>
      </c>
      <c r="F8" s="175">
        <v>0</v>
      </c>
      <c r="G8" s="100">
        <f>SUM(D8:F8)</f>
        <v>0</v>
      </c>
      <c r="H8" s="178">
        <v>0</v>
      </c>
      <c r="I8" s="179">
        <v>0</v>
      </c>
      <c r="J8" s="95">
        <f>SUM(H8:I8)</f>
        <v>0</v>
      </c>
      <c r="K8" s="208">
        <f>SUM(G8,J8)</f>
        <v>0</v>
      </c>
      <c r="L8" s="259">
        <v>0</v>
      </c>
      <c r="M8" s="259">
        <v>0</v>
      </c>
      <c r="N8" s="260">
        <v>0</v>
      </c>
      <c r="O8" s="260">
        <v>0</v>
      </c>
      <c r="P8" s="137"/>
      <c r="AK8" s="6"/>
    </row>
    <row r="9" spans="1:37" ht="15.75" thickBot="1" x14ac:dyDescent="0.3">
      <c r="A9" s="346" t="s">
        <v>23</v>
      </c>
      <c r="B9" s="248" t="s">
        <v>59</v>
      </c>
      <c r="C9" s="110">
        <f>SUM('1. Riskbedömning områdesskydd'!I6)</f>
        <v>0</v>
      </c>
      <c r="D9" s="109">
        <f t="shared" ref="D9:D15" si="0">SUM(C9*C58)</f>
        <v>0</v>
      </c>
      <c r="E9" s="316">
        <v>0</v>
      </c>
      <c r="F9" s="339">
        <v>0</v>
      </c>
      <c r="G9" s="322">
        <f>SUM(D9:F11)</f>
        <v>0</v>
      </c>
      <c r="H9" s="334">
        <v>0</v>
      </c>
      <c r="I9" s="366">
        <v>0</v>
      </c>
      <c r="J9" s="332">
        <f>SUM(H9:I11)</f>
        <v>0</v>
      </c>
      <c r="K9" s="353">
        <f>SUM(G9,J9)</f>
        <v>0</v>
      </c>
      <c r="L9" s="307">
        <v>0</v>
      </c>
      <c r="M9" s="307">
        <v>0</v>
      </c>
      <c r="N9" s="307">
        <v>0</v>
      </c>
      <c r="O9" s="307">
        <v>0</v>
      </c>
      <c r="P9" s="362"/>
      <c r="AK9" s="6"/>
    </row>
    <row r="10" spans="1:37" ht="15.75" thickBot="1" x14ac:dyDescent="0.3">
      <c r="A10" s="370"/>
      <c r="B10" s="247" t="s">
        <v>60</v>
      </c>
      <c r="C10" s="110">
        <f>SUM('1. Riskbedömning områdesskydd'!I7)</f>
        <v>0</v>
      </c>
      <c r="D10" s="109">
        <f t="shared" si="0"/>
        <v>0</v>
      </c>
      <c r="E10" s="318"/>
      <c r="F10" s="376"/>
      <c r="G10" s="323"/>
      <c r="H10" s="335"/>
      <c r="I10" s="377"/>
      <c r="J10" s="333"/>
      <c r="K10" s="354"/>
      <c r="L10" s="308"/>
      <c r="M10" s="308"/>
      <c r="N10" s="308"/>
      <c r="O10" s="308"/>
      <c r="P10" s="363"/>
      <c r="AK10" s="6"/>
    </row>
    <row r="11" spans="1:37" ht="15.75" thickBot="1" x14ac:dyDescent="0.3">
      <c r="A11" s="347"/>
      <c r="B11" s="247" t="s">
        <v>61</v>
      </c>
      <c r="C11" s="110">
        <f>SUM('1. Riskbedömning områdesskydd'!I8)</f>
        <v>0</v>
      </c>
      <c r="D11" s="109">
        <f t="shared" si="0"/>
        <v>0</v>
      </c>
      <c r="E11" s="317"/>
      <c r="F11" s="340"/>
      <c r="G11" s="324"/>
      <c r="H11" s="336"/>
      <c r="I11" s="367"/>
      <c r="J11" s="337"/>
      <c r="K11" s="354"/>
      <c r="L11" s="309"/>
      <c r="M11" s="309"/>
      <c r="N11" s="309"/>
      <c r="O11" s="309"/>
      <c r="P11" s="364"/>
      <c r="AK11" s="6"/>
    </row>
    <row r="12" spans="1:37" ht="15.75" thickBot="1" x14ac:dyDescent="0.3">
      <c r="A12" s="346" t="s">
        <v>25</v>
      </c>
      <c r="B12" s="97" t="s">
        <v>59</v>
      </c>
      <c r="C12" s="110">
        <f>SUM('1. Riskbedömning områdesskydd'!I9)</f>
        <v>0</v>
      </c>
      <c r="D12" s="109">
        <f t="shared" si="0"/>
        <v>0</v>
      </c>
      <c r="E12" s="318">
        <v>0</v>
      </c>
      <c r="F12" s="339">
        <v>0</v>
      </c>
      <c r="G12" s="322">
        <f>SUM(D12:F13)</f>
        <v>0</v>
      </c>
      <c r="H12" s="334">
        <v>0</v>
      </c>
      <c r="I12" s="366">
        <v>0</v>
      </c>
      <c r="J12" s="332">
        <f>SUM(H12:I13)</f>
        <v>0</v>
      </c>
      <c r="K12" s="359">
        <f>SUM(G12,J12)</f>
        <v>0</v>
      </c>
      <c r="L12" s="307">
        <v>0</v>
      </c>
      <c r="M12" s="307">
        <v>0</v>
      </c>
      <c r="N12" s="307">
        <v>0</v>
      </c>
      <c r="O12" s="307">
        <v>0</v>
      </c>
      <c r="P12" s="368"/>
      <c r="AK12" s="6"/>
    </row>
    <row r="13" spans="1:37" ht="15.75" thickBot="1" x14ac:dyDescent="0.3">
      <c r="A13" s="347"/>
      <c r="B13" s="97" t="s">
        <v>60</v>
      </c>
      <c r="C13" s="110">
        <f>SUM('1. Riskbedömning områdesskydd'!I10)</f>
        <v>0</v>
      </c>
      <c r="D13" s="109">
        <f t="shared" si="0"/>
        <v>0</v>
      </c>
      <c r="E13" s="318"/>
      <c r="F13" s="340"/>
      <c r="G13" s="324"/>
      <c r="H13" s="336"/>
      <c r="I13" s="367"/>
      <c r="J13" s="337"/>
      <c r="K13" s="360"/>
      <c r="L13" s="309"/>
      <c r="M13" s="309"/>
      <c r="N13" s="309"/>
      <c r="O13" s="309"/>
      <c r="P13" s="368"/>
    </row>
    <row r="14" spans="1:37" ht="15" customHeight="1" thickBot="1" x14ac:dyDescent="0.3">
      <c r="A14" s="346" t="s">
        <v>28</v>
      </c>
      <c r="B14" s="97" t="s">
        <v>33</v>
      </c>
      <c r="C14" s="110">
        <f>SUM('1. Riskbedömning områdesskydd'!I11)</f>
        <v>0</v>
      </c>
      <c r="D14" s="109">
        <f t="shared" si="0"/>
        <v>0</v>
      </c>
      <c r="E14" s="316">
        <v>0</v>
      </c>
      <c r="F14" s="339">
        <v>0</v>
      </c>
      <c r="G14" s="322">
        <f>SUM(D14:F15)</f>
        <v>0</v>
      </c>
      <c r="H14" s="334">
        <v>0</v>
      </c>
      <c r="I14" s="366">
        <v>0</v>
      </c>
      <c r="J14" s="332">
        <f>SUM(H14:I15)</f>
        <v>0</v>
      </c>
      <c r="K14" s="359">
        <f>SUM(G14,J14)</f>
        <v>0</v>
      </c>
      <c r="L14" s="307"/>
      <c r="M14" s="307"/>
      <c r="N14" s="307">
        <v>0</v>
      </c>
      <c r="O14" s="307">
        <v>0</v>
      </c>
      <c r="P14" s="362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7" ht="15" customHeight="1" thickBot="1" x14ac:dyDescent="0.3">
      <c r="A15" s="347"/>
      <c r="B15" s="97" t="s">
        <v>34</v>
      </c>
      <c r="C15" s="110">
        <f>SUM('1. Riskbedömning områdesskydd'!I12)</f>
        <v>0</v>
      </c>
      <c r="D15" s="109">
        <f t="shared" si="0"/>
        <v>0</v>
      </c>
      <c r="E15" s="317"/>
      <c r="F15" s="340"/>
      <c r="G15" s="324"/>
      <c r="H15" s="336"/>
      <c r="I15" s="367"/>
      <c r="J15" s="337"/>
      <c r="K15" s="361"/>
      <c r="L15" s="309"/>
      <c r="M15" s="309"/>
      <c r="N15" s="365"/>
      <c r="O15" s="365"/>
      <c r="P15" s="364"/>
    </row>
    <row r="16" spans="1:37" ht="15.75" thickBot="1" x14ac:dyDescent="0.3">
      <c r="A16" s="251" t="s">
        <v>26</v>
      </c>
      <c r="B16" s="96" t="s">
        <v>59</v>
      </c>
      <c r="C16" s="110">
        <f>SUM('1. Riskbedömning områdesskydd'!I13)</f>
        <v>0</v>
      </c>
      <c r="D16" s="109">
        <f>SUM(C16*C58)</f>
        <v>0</v>
      </c>
      <c r="E16" s="119">
        <v>0</v>
      </c>
      <c r="F16" s="176">
        <v>0</v>
      </c>
      <c r="G16" s="100">
        <f>SUM(D16:F16)</f>
        <v>0</v>
      </c>
      <c r="H16" s="178">
        <v>0</v>
      </c>
      <c r="I16" s="179">
        <v>0</v>
      </c>
      <c r="J16" s="95">
        <f>SUM(H16:I16)</f>
        <v>0</v>
      </c>
      <c r="K16" s="220">
        <f>SUM(G16,J16)</f>
        <v>0</v>
      </c>
      <c r="L16" s="260">
        <v>0</v>
      </c>
      <c r="M16" s="260">
        <v>0</v>
      </c>
      <c r="N16" s="260">
        <v>0</v>
      </c>
      <c r="O16" s="260">
        <v>0</v>
      </c>
      <c r="P16" s="137"/>
    </row>
    <row r="17" spans="1:36" ht="15.75" thickBot="1" x14ac:dyDescent="0.3">
      <c r="A17" s="240" t="s">
        <v>42</v>
      </c>
      <c r="B17" s="278"/>
      <c r="C17" s="279"/>
      <c r="D17" s="280"/>
      <c r="E17" s="205">
        <v>0</v>
      </c>
      <c r="F17" s="177">
        <v>0</v>
      </c>
      <c r="G17" s="211">
        <f>SUM(E17:F17)</f>
        <v>0</v>
      </c>
      <c r="H17" s="180">
        <v>0</v>
      </c>
      <c r="I17" s="181">
        <v>0</v>
      </c>
      <c r="J17" s="209">
        <f>SUM(H17:I17)</f>
        <v>0</v>
      </c>
      <c r="K17" s="218">
        <f>SUM(G17,J17)</f>
        <v>0</v>
      </c>
      <c r="L17" s="259">
        <v>0</v>
      </c>
      <c r="M17" s="259">
        <v>0</v>
      </c>
      <c r="N17" s="259">
        <v>0</v>
      </c>
      <c r="O17" s="259">
        <v>0</v>
      </c>
      <c r="P17" s="139"/>
    </row>
    <row r="18" spans="1:36" ht="15.75" thickBot="1" x14ac:dyDescent="0.3">
      <c r="A18" s="371" t="s">
        <v>27</v>
      </c>
      <c r="B18" s="96" t="s">
        <v>59</v>
      </c>
      <c r="C18" s="110">
        <f>SUM('1. Riskbedömning områdesskydd'!I15)</f>
        <v>0</v>
      </c>
      <c r="D18" s="109">
        <f>SUM(C18*C65)</f>
        <v>0</v>
      </c>
      <c r="E18" s="316">
        <v>0</v>
      </c>
      <c r="F18" s="339">
        <v>0</v>
      </c>
      <c r="G18" s="322">
        <f>SUM(D18:F19)</f>
        <v>0</v>
      </c>
      <c r="H18" s="334">
        <v>0</v>
      </c>
      <c r="I18" s="366">
        <v>0</v>
      </c>
      <c r="J18" s="332">
        <f>SUM(H18:I19)</f>
        <v>0</v>
      </c>
      <c r="K18" s="357">
        <f>SUM(G18,J18)</f>
        <v>0</v>
      </c>
      <c r="L18" s="307">
        <v>0</v>
      </c>
      <c r="M18" s="307">
        <v>0</v>
      </c>
      <c r="N18" s="307">
        <v>0</v>
      </c>
      <c r="O18" s="307">
        <v>0</v>
      </c>
      <c r="P18" s="362"/>
      <c r="T18" s="18"/>
      <c r="U18" s="14"/>
      <c r="V18" s="14"/>
      <c r="W18" s="14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5.75" thickBot="1" x14ac:dyDescent="0.3">
      <c r="A19" s="372"/>
      <c r="B19" s="98" t="s">
        <v>60</v>
      </c>
      <c r="C19" s="110">
        <f>SUM('1. Riskbedömning områdesskydd'!I16)</f>
        <v>0</v>
      </c>
      <c r="D19" s="109">
        <f>SUM(C19*C66)</f>
        <v>0</v>
      </c>
      <c r="E19" s="317"/>
      <c r="F19" s="340"/>
      <c r="G19" s="324"/>
      <c r="H19" s="336"/>
      <c r="I19" s="367"/>
      <c r="J19" s="337"/>
      <c r="K19" s="358"/>
      <c r="L19" s="365"/>
      <c r="M19" s="365"/>
      <c r="N19" s="309"/>
      <c r="O19" s="309"/>
      <c r="P19" s="363"/>
      <c r="T19" s="18"/>
      <c r="U19" s="14"/>
      <c r="V19" s="14"/>
      <c r="W19" s="14"/>
    </row>
    <row r="20" spans="1:36" ht="30.75" customHeight="1" thickBot="1" x14ac:dyDescent="0.3">
      <c r="A20" s="241" t="s">
        <v>30</v>
      </c>
      <c r="B20" s="263"/>
      <c r="C20" s="264"/>
      <c r="D20" s="265"/>
      <c r="E20" s="206">
        <v>0</v>
      </c>
      <c r="F20" s="175">
        <v>0</v>
      </c>
      <c r="G20" s="211">
        <f>SUM(E20:F20)</f>
        <v>0</v>
      </c>
      <c r="H20" s="180">
        <v>0</v>
      </c>
      <c r="I20" s="181">
        <v>0</v>
      </c>
      <c r="J20" s="209">
        <f>SUM(H20:I20)</f>
        <v>0</v>
      </c>
      <c r="K20" s="219">
        <f>SUM(G20,J20)</f>
        <v>0</v>
      </c>
      <c r="L20" s="259">
        <v>0</v>
      </c>
      <c r="M20" s="259">
        <v>0</v>
      </c>
      <c r="N20" s="260">
        <v>0</v>
      </c>
      <c r="O20" s="260">
        <v>0</v>
      </c>
      <c r="P20" s="140"/>
      <c r="T20" s="18"/>
      <c r="U20" s="14"/>
      <c r="V20" s="14"/>
      <c r="W20" s="14"/>
    </row>
    <row r="21" spans="1:36" ht="15.75" customHeight="1" thickBot="1" x14ac:dyDescent="0.3">
      <c r="A21" s="346" t="s">
        <v>29</v>
      </c>
      <c r="B21" s="96" t="s">
        <v>59</v>
      </c>
      <c r="C21" s="110">
        <f>SUM('1. Riskbedömning områdesskydd'!I18)</f>
        <v>0</v>
      </c>
      <c r="D21" s="109">
        <f>SUM(C21*C58)</f>
        <v>0</v>
      </c>
      <c r="E21" s="316">
        <v>0</v>
      </c>
      <c r="F21" s="339">
        <v>0</v>
      </c>
      <c r="G21" s="323">
        <f>SUM(D21:F22)</f>
        <v>0</v>
      </c>
      <c r="H21" s="334">
        <v>0</v>
      </c>
      <c r="I21" s="366">
        <v>0</v>
      </c>
      <c r="J21" s="332">
        <f>SUM(H21:I22)</f>
        <v>0</v>
      </c>
      <c r="K21" s="357">
        <f>SUM(G21,J21)</f>
        <v>0</v>
      </c>
      <c r="L21" s="307">
        <v>0</v>
      </c>
      <c r="M21" s="307">
        <v>0</v>
      </c>
      <c r="N21" s="307">
        <v>0</v>
      </c>
      <c r="O21" s="307">
        <v>0</v>
      </c>
      <c r="P21" s="362"/>
      <c r="T21" s="19"/>
      <c r="U21" s="15"/>
      <c r="V21" s="15"/>
      <c r="W21" s="15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5.75" thickBot="1" x14ac:dyDescent="0.3">
      <c r="A22" s="347"/>
      <c r="B22" s="98" t="s">
        <v>60</v>
      </c>
      <c r="C22" s="110">
        <f>SUM('1. Riskbedömning områdesskydd'!I19)</f>
        <v>0</v>
      </c>
      <c r="D22" s="109">
        <f>SUM(C22*C59)</f>
        <v>0</v>
      </c>
      <c r="E22" s="317"/>
      <c r="F22" s="340"/>
      <c r="G22" s="324"/>
      <c r="H22" s="336"/>
      <c r="I22" s="367"/>
      <c r="J22" s="337"/>
      <c r="K22" s="369"/>
      <c r="L22" s="308"/>
      <c r="M22" s="308"/>
      <c r="N22" s="308"/>
      <c r="O22" s="308"/>
      <c r="P22" s="363"/>
      <c r="T22" s="17"/>
      <c r="U22" s="2"/>
      <c r="V22" s="2"/>
      <c r="W22" s="2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5.75" thickBot="1" x14ac:dyDescent="0.3">
      <c r="A23" s="239" t="s">
        <v>6</v>
      </c>
      <c r="B23" s="107"/>
      <c r="C23" s="110">
        <f>SUM(C8:C22)</f>
        <v>0</v>
      </c>
      <c r="D23" s="109">
        <f>SUM(D8:D22)</f>
        <v>0</v>
      </c>
      <c r="E23" s="109">
        <f>SUM(E8:E22)</f>
        <v>0</v>
      </c>
      <c r="F23" s="108">
        <f>SUM(F8:F22)</f>
        <v>0</v>
      </c>
      <c r="G23" s="101">
        <f>SUM(G8:G22)</f>
        <v>0</v>
      </c>
      <c r="H23" s="113">
        <f t="shared" ref="H23:J23" si="1">SUM(H6:H22)</f>
        <v>0</v>
      </c>
      <c r="I23" s="113">
        <f t="shared" si="1"/>
        <v>0</v>
      </c>
      <c r="J23" s="91">
        <f t="shared" si="1"/>
        <v>0</v>
      </c>
      <c r="K23" s="116">
        <f>SUM(K8:K22)</f>
        <v>0</v>
      </c>
      <c r="L23" s="92">
        <f>SUM(L6:L22)</f>
        <v>0</v>
      </c>
      <c r="M23" s="92">
        <f t="shared" ref="M23:O23" si="2">SUM(M6:M22)</f>
        <v>0</v>
      </c>
      <c r="N23" s="92">
        <f t="shared" si="2"/>
        <v>0</v>
      </c>
      <c r="O23" s="92">
        <f t="shared" si="2"/>
        <v>0</v>
      </c>
      <c r="P23" s="141"/>
      <c r="T23" s="20"/>
      <c r="U23" s="16"/>
      <c r="V23" s="16"/>
      <c r="W23" s="4"/>
    </row>
    <row r="24" spans="1:36" ht="77.25" thickBot="1" x14ac:dyDescent="0.3">
      <c r="A24" s="250" t="s">
        <v>118</v>
      </c>
      <c r="B24" s="163" t="s">
        <v>119</v>
      </c>
      <c r="C24" s="163" t="s">
        <v>148</v>
      </c>
      <c r="D24" s="157" t="s">
        <v>137</v>
      </c>
      <c r="E24" s="157" t="s">
        <v>143</v>
      </c>
      <c r="F24" s="158" t="s">
        <v>142</v>
      </c>
      <c r="G24" s="159" t="s">
        <v>141</v>
      </c>
      <c r="H24" s="160" t="s">
        <v>140</v>
      </c>
      <c r="I24" s="160" t="s">
        <v>139</v>
      </c>
      <c r="J24" s="161" t="s">
        <v>138</v>
      </c>
      <c r="K24" s="162" t="s">
        <v>137</v>
      </c>
      <c r="L24" s="192" t="s">
        <v>141</v>
      </c>
      <c r="M24" s="192" t="s">
        <v>138</v>
      </c>
      <c r="N24" s="192" t="s">
        <v>141</v>
      </c>
      <c r="O24" s="192" t="s">
        <v>138</v>
      </c>
      <c r="P24" s="222" t="s">
        <v>72</v>
      </c>
    </row>
    <row r="25" spans="1:36" s="1" customFormat="1" ht="45.75" customHeight="1" thickBot="1" x14ac:dyDescent="0.3">
      <c r="A25" s="244" t="s">
        <v>51</v>
      </c>
      <c r="B25" s="275"/>
      <c r="C25" s="276"/>
      <c r="D25" s="276"/>
      <c r="E25" s="276"/>
      <c r="F25" s="276"/>
      <c r="G25" s="277"/>
      <c r="H25" s="183">
        <v>0</v>
      </c>
      <c r="I25" s="183">
        <v>0</v>
      </c>
      <c r="J25" s="142">
        <f>SUM(H25:I25)</f>
        <v>0</v>
      </c>
      <c r="K25" s="150">
        <f>SUM(G25,J25)</f>
        <v>0</v>
      </c>
      <c r="L25" s="191"/>
      <c r="M25" s="182">
        <v>0</v>
      </c>
      <c r="N25" s="191"/>
      <c r="O25" s="182">
        <v>0</v>
      </c>
      <c r="P25" s="223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s="1" customFormat="1" ht="15.75" thickBot="1" x14ac:dyDescent="0.3">
      <c r="A26" s="242" t="s">
        <v>122</v>
      </c>
      <c r="B26" s="118">
        <v>0</v>
      </c>
      <c r="C26" s="110">
        <f>SUM(B26*0.1)</f>
        <v>0</v>
      </c>
      <c r="D26" s="110">
        <f>SUM(C26*C67)</f>
        <v>0</v>
      </c>
      <c r="E26" s="119">
        <v>0</v>
      </c>
      <c r="F26" s="120">
        <v>0</v>
      </c>
      <c r="G26" s="121">
        <f>SUM(D26,E26,F26)</f>
        <v>0</v>
      </c>
      <c r="H26" s="183">
        <v>0</v>
      </c>
      <c r="I26" s="183">
        <v>0</v>
      </c>
      <c r="J26" s="142">
        <f>SUM(H26:I26)</f>
        <v>0</v>
      </c>
      <c r="K26" s="150">
        <f>SUM(G26,J26)</f>
        <v>0</v>
      </c>
      <c r="L26" s="182">
        <v>0</v>
      </c>
      <c r="M26" s="182">
        <v>0</v>
      </c>
      <c r="N26" s="182">
        <v>0</v>
      </c>
      <c r="O26" s="182">
        <v>0</v>
      </c>
      <c r="P26" s="224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s="1" customFormat="1" ht="77.25" thickBot="1" x14ac:dyDescent="0.3">
      <c r="A27" s="250" t="s">
        <v>121</v>
      </c>
      <c r="B27" s="163" t="s">
        <v>120</v>
      </c>
      <c r="C27" s="163" t="s">
        <v>3</v>
      </c>
      <c r="D27" s="157" t="s">
        <v>137</v>
      </c>
      <c r="E27" s="157" t="s">
        <v>143</v>
      </c>
      <c r="F27" s="158" t="s">
        <v>142</v>
      </c>
      <c r="G27" s="159" t="s">
        <v>141</v>
      </c>
      <c r="H27" s="160" t="s">
        <v>140</v>
      </c>
      <c r="I27" s="160" t="s">
        <v>139</v>
      </c>
      <c r="J27" s="161" t="s">
        <v>138</v>
      </c>
      <c r="K27" s="162" t="s">
        <v>137</v>
      </c>
      <c r="L27" s="192" t="s">
        <v>141</v>
      </c>
      <c r="M27" s="192" t="s">
        <v>138</v>
      </c>
      <c r="N27" s="192" t="s">
        <v>141</v>
      </c>
      <c r="O27" s="192" t="s">
        <v>138</v>
      </c>
      <c r="P27" s="224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s="1" customFormat="1" ht="45.75" customHeight="1" thickBot="1" x14ac:dyDescent="0.3">
      <c r="A28" s="242" t="s">
        <v>123</v>
      </c>
      <c r="B28" s="118">
        <v>0</v>
      </c>
      <c r="C28" s="110">
        <f>SUM(B28*0.2)</f>
        <v>0</v>
      </c>
      <c r="D28" s="110">
        <f>SUM(C28*C67)</f>
        <v>0</v>
      </c>
      <c r="E28" s="58"/>
      <c r="F28" s="125">
        <v>0</v>
      </c>
      <c r="G28" s="121">
        <f>SUM(D28,F28)</f>
        <v>0</v>
      </c>
      <c r="H28" s="212">
        <v>0</v>
      </c>
      <c r="I28" s="212">
        <v>0</v>
      </c>
      <c r="J28" s="142">
        <f>SUM(H28:I28)</f>
        <v>0</v>
      </c>
      <c r="K28" s="150">
        <f>SUM(G28,J28)</f>
        <v>0</v>
      </c>
      <c r="L28" s="182">
        <v>0</v>
      </c>
      <c r="M28" s="182">
        <v>0</v>
      </c>
      <c r="N28" s="182">
        <v>0</v>
      </c>
      <c r="O28" s="182">
        <v>0</v>
      </c>
      <c r="P28" s="225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s="1" customFormat="1" ht="15.75" thickBot="1" x14ac:dyDescent="0.3">
      <c r="A29" s="243"/>
      <c r="B29" s="325" t="s">
        <v>46</v>
      </c>
      <c r="C29" s="326"/>
      <c r="D29" s="326"/>
      <c r="E29" s="326"/>
      <c r="F29" s="338"/>
      <c r="G29" s="327"/>
      <c r="H29" s="320" t="s">
        <v>0</v>
      </c>
      <c r="I29" s="320"/>
      <c r="J29" s="321"/>
      <c r="K29" s="114" t="s">
        <v>47</v>
      </c>
      <c r="L29" s="295" t="s">
        <v>70</v>
      </c>
      <c r="M29" s="296"/>
      <c r="N29" s="297" t="s">
        <v>71</v>
      </c>
      <c r="O29" s="298"/>
      <c r="P29" s="226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45.75" thickBot="1" x14ac:dyDescent="0.3">
      <c r="A30" s="239" t="s">
        <v>39</v>
      </c>
      <c r="B30" s="328" t="s">
        <v>45</v>
      </c>
      <c r="C30" s="329"/>
      <c r="D30" s="329"/>
      <c r="E30" s="330"/>
      <c r="F30" s="111" t="s">
        <v>9</v>
      </c>
      <c r="G30" s="123" t="s">
        <v>43</v>
      </c>
      <c r="H30" s="378" t="s">
        <v>15</v>
      </c>
      <c r="I30" s="313"/>
      <c r="J30" s="112" t="s">
        <v>44</v>
      </c>
      <c r="K30" s="117" t="s">
        <v>67</v>
      </c>
      <c r="L30" s="292" t="s">
        <v>146</v>
      </c>
      <c r="M30" s="293"/>
      <c r="N30" s="292" t="s">
        <v>145</v>
      </c>
      <c r="O30" s="294"/>
      <c r="P30" s="227"/>
    </row>
    <row r="31" spans="1:36" ht="77.25" thickBot="1" x14ac:dyDescent="0.3">
      <c r="A31" s="346" t="s">
        <v>68</v>
      </c>
      <c r="B31" s="163" t="s">
        <v>5</v>
      </c>
      <c r="C31" s="163" t="s">
        <v>3</v>
      </c>
      <c r="D31" s="157" t="s">
        <v>137</v>
      </c>
      <c r="E31" s="157" t="s">
        <v>143</v>
      </c>
      <c r="F31" s="158" t="s">
        <v>142</v>
      </c>
      <c r="G31" s="159" t="s">
        <v>141</v>
      </c>
      <c r="H31" s="160" t="s">
        <v>140</v>
      </c>
      <c r="I31" s="160" t="s">
        <v>139</v>
      </c>
      <c r="J31" s="161" t="s">
        <v>138</v>
      </c>
      <c r="K31" s="162" t="s">
        <v>137</v>
      </c>
      <c r="L31" s="192" t="s">
        <v>141</v>
      </c>
      <c r="M31" s="192" t="s">
        <v>138</v>
      </c>
      <c r="N31" s="192" t="s">
        <v>141</v>
      </c>
      <c r="O31" s="192" t="s">
        <v>138</v>
      </c>
      <c r="P31" s="228" t="s">
        <v>72</v>
      </c>
    </row>
    <row r="32" spans="1:36" ht="15.75" thickBot="1" x14ac:dyDescent="0.3">
      <c r="A32" s="347"/>
      <c r="B32" s="118">
        <v>0</v>
      </c>
      <c r="C32" s="98">
        <f>SUM(B32*0.2)</f>
        <v>0</v>
      </c>
      <c r="D32" s="130">
        <f>SUM(C32*C67)</f>
        <v>0</v>
      </c>
      <c r="E32" s="118">
        <v>0</v>
      </c>
      <c r="F32" s="120">
        <v>0</v>
      </c>
      <c r="G32" s="122">
        <f>SUM(D32:F32)</f>
        <v>0</v>
      </c>
      <c r="H32" s="183">
        <v>0</v>
      </c>
      <c r="I32" s="183">
        <v>0</v>
      </c>
      <c r="J32" s="142">
        <f>SUM(H32:I32)</f>
        <v>0</v>
      </c>
      <c r="K32" s="210">
        <f>SUM(G32,J32)</f>
        <v>0</v>
      </c>
      <c r="L32" s="182">
        <v>0</v>
      </c>
      <c r="M32" s="182">
        <v>0</v>
      </c>
      <c r="N32" s="182">
        <v>0</v>
      </c>
      <c r="O32" s="182">
        <v>0</v>
      </c>
      <c r="P32" s="138"/>
    </row>
    <row r="33" spans="1:36" ht="77.25" thickBot="1" x14ac:dyDescent="0.3">
      <c r="A33" s="244" t="s">
        <v>36</v>
      </c>
      <c r="B33" s="350" t="s">
        <v>4</v>
      </c>
      <c r="C33" s="350"/>
      <c r="D33" s="157" t="s">
        <v>137</v>
      </c>
      <c r="E33" s="157" t="s">
        <v>143</v>
      </c>
      <c r="F33" s="158" t="s">
        <v>142</v>
      </c>
      <c r="G33" s="159" t="s">
        <v>141</v>
      </c>
      <c r="H33" s="160" t="s">
        <v>140</v>
      </c>
      <c r="I33" s="160" t="s">
        <v>139</v>
      </c>
      <c r="J33" s="161" t="s">
        <v>138</v>
      </c>
      <c r="K33" s="162" t="s">
        <v>137</v>
      </c>
      <c r="L33" s="192" t="s">
        <v>141</v>
      </c>
      <c r="M33" s="192" t="s">
        <v>138</v>
      </c>
      <c r="N33" s="192" t="s">
        <v>141</v>
      </c>
      <c r="O33" s="192" t="s">
        <v>138</v>
      </c>
      <c r="P33" s="228" t="s">
        <v>72</v>
      </c>
    </row>
    <row r="34" spans="1:36" ht="15.75" thickBot="1" x14ac:dyDescent="0.3">
      <c r="A34" s="244" t="s">
        <v>19</v>
      </c>
      <c r="B34" s="344">
        <v>0</v>
      </c>
      <c r="C34" s="344"/>
      <c r="D34" s="110">
        <f>SUM(B34*C68)</f>
        <v>0</v>
      </c>
      <c r="E34" s="176">
        <v>0</v>
      </c>
      <c r="F34" s="120">
        <v>0</v>
      </c>
      <c r="G34" s="122">
        <f t="shared" ref="G34:G36" si="3">SUM(D34:F34)</f>
        <v>0</v>
      </c>
      <c r="H34" s="183">
        <v>0</v>
      </c>
      <c r="I34" s="183">
        <v>0</v>
      </c>
      <c r="J34" s="142">
        <f>SUM(H34:I34)</f>
        <v>0</v>
      </c>
      <c r="K34" s="210">
        <f>SUM(G34,J34)</f>
        <v>0</v>
      </c>
      <c r="L34" s="182">
        <v>0</v>
      </c>
      <c r="M34" s="182">
        <v>0</v>
      </c>
      <c r="N34" s="182">
        <v>0</v>
      </c>
      <c r="O34" s="182">
        <v>0</v>
      </c>
      <c r="P34" s="138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5.75" thickBot="1" x14ac:dyDescent="0.3">
      <c r="A35" s="244" t="s">
        <v>20</v>
      </c>
      <c r="B35" s="344">
        <v>0</v>
      </c>
      <c r="C35" s="344"/>
      <c r="D35" s="110">
        <f>SUM(B35*C67)</f>
        <v>0</v>
      </c>
      <c r="E35" s="176">
        <v>0</v>
      </c>
      <c r="F35" s="120">
        <v>0</v>
      </c>
      <c r="G35" s="122">
        <f t="shared" si="3"/>
        <v>0</v>
      </c>
      <c r="H35" s="183">
        <v>0</v>
      </c>
      <c r="I35" s="183">
        <v>0</v>
      </c>
      <c r="J35" s="142">
        <f>SUM(H35:I35)</f>
        <v>0</v>
      </c>
      <c r="K35" s="210">
        <f>SUM(G35,J35)</f>
        <v>0</v>
      </c>
      <c r="L35" s="182">
        <v>0</v>
      </c>
      <c r="M35" s="182">
        <v>0</v>
      </c>
      <c r="N35" s="182">
        <v>0</v>
      </c>
      <c r="O35" s="182">
        <v>0</v>
      </c>
      <c r="P35" s="229"/>
    </row>
    <row r="36" spans="1:36" ht="15.75" thickBot="1" x14ac:dyDescent="0.3">
      <c r="A36" s="244" t="s">
        <v>21</v>
      </c>
      <c r="B36" s="344">
        <v>0</v>
      </c>
      <c r="C36" s="344"/>
      <c r="D36" s="110">
        <f>SUM(B36*C69)</f>
        <v>0</v>
      </c>
      <c r="E36" s="176">
        <v>0</v>
      </c>
      <c r="F36" s="120">
        <v>0</v>
      </c>
      <c r="G36" s="122">
        <f t="shared" si="3"/>
        <v>0</v>
      </c>
      <c r="H36" s="183">
        <v>0</v>
      </c>
      <c r="I36" s="183">
        <v>0</v>
      </c>
      <c r="J36" s="142">
        <f>SUM(H36:I36)</f>
        <v>0</v>
      </c>
      <c r="K36" s="210">
        <f>SUM(G36,J36)</f>
        <v>0</v>
      </c>
      <c r="L36" s="182">
        <v>0</v>
      </c>
      <c r="M36" s="182">
        <v>0</v>
      </c>
      <c r="N36" s="182">
        <v>0</v>
      </c>
      <c r="O36" s="182">
        <v>0</v>
      </c>
      <c r="P36" s="137"/>
    </row>
    <row r="37" spans="1:36" ht="15.75" thickBot="1" x14ac:dyDescent="0.3">
      <c r="A37" s="239" t="s">
        <v>35</v>
      </c>
      <c r="B37" s="348">
        <f>SUM(B34:C36)</f>
        <v>0</v>
      </c>
      <c r="C37" s="349"/>
      <c r="D37" s="110">
        <f t="shared" ref="D37:J37" si="4">SUM(D34:D36)</f>
        <v>0</v>
      </c>
      <c r="E37" s="110">
        <f t="shared" si="4"/>
        <v>0</v>
      </c>
      <c r="F37" s="126">
        <f t="shared" si="4"/>
        <v>0</v>
      </c>
      <c r="G37" s="122">
        <f>SUM(G34:G36)</f>
        <v>0</v>
      </c>
      <c r="H37" s="149">
        <f t="shared" si="4"/>
        <v>0</v>
      </c>
      <c r="I37" s="149">
        <f t="shared" si="4"/>
        <v>0</v>
      </c>
      <c r="J37" s="142">
        <f t="shared" si="4"/>
        <v>0</v>
      </c>
      <c r="K37" s="171">
        <f>SUM(K34:K36)</f>
        <v>0</v>
      </c>
      <c r="L37" s="188">
        <f t="shared" ref="L37:O37" si="5">SUM(L34:L36)</f>
        <v>0</v>
      </c>
      <c r="M37" s="188">
        <f t="shared" si="5"/>
        <v>0</v>
      </c>
      <c r="N37" s="188">
        <f t="shared" si="5"/>
        <v>0</v>
      </c>
      <c r="O37" s="188">
        <f t="shared" si="5"/>
        <v>0</v>
      </c>
      <c r="P37" s="229"/>
    </row>
    <row r="38" spans="1:36" ht="77.25" thickBot="1" x14ac:dyDescent="0.3">
      <c r="A38" s="346" t="s">
        <v>154</v>
      </c>
      <c r="B38" s="164" t="s">
        <v>37</v>
      </c>
      <c r="C38" s="165" t="s">
        <v>124</v>
      </c>
      <c r="D38" s="157" t="s">
        <v>137</v>
      </c>
      <c r="E38" s="157" t="s">
        <v>143</v>
      </c>
      <c r="F38" s="158" t="s">
        <v>142</v>
      </c>
      <c r="G38" s="159" t="s">
        <v>141</v>
      </c>
      <c r="H38" s="160" t="s">
        <v>140</v>
      </c>
      <c r="I38" s="160" t="s">
        <v>139</v>
      </c>
      <c r="J38" s="161" t="s">
        <v>138</v>
      </c>
      <c r="K38" s="162" t="s">
        <v>137</v>
      </c>
      <c r="L38" s="192" t="s">
        <v>141</v>
      </c>
      <c r="M38" s="192" t="s">
        <v>138</v>
      </c>
      <c r="N38" s="192" t="s">
        <v>141</v>
      </c>
      <c r="O38" s="192" t="s">
        <v>138</v>
      </c>
      <c r="P38" s="230" t="s">
        <v>72</v>
      </c>
    </row>
    <row r="39" spans="1:36" s="1" customFormat="1" ht="15.75" thickBot="1" x14ac:dyDescent="0.3">
      <c r="A39" s="347"/>
      <c r="B39" s="203">
        <v>0</v>
      </c>
      <c r="C39" s="204">
        <v>0</v>
      </c>
      <c r="D39" s="215">
        <f>SUM(B39*C70)+(C39*C67)</f>
        <v>0</v>
      </c>
      <c r="E39" s="73"/>
      <c r="F39" s="186">
        <v>0</v>
      </c>
      <c r="G39" s="121">
        <f>SUM(D39,F39)</f>
        <v>0</v>
      </c>
      <c r="H39" s="185">
        <v>0</v>
      </c>
      <c r="I39" s="185">
        <v>0</v>
      </c>
      <c r="J39" s="142">
        <f>SUM(H39:I39)</f>
        <v>0</v>
      </c>
      <c r="K39" s="210">
        <f>SUM(G39,J39)</f>
        <v>0</v>
      </c>
      <c r="L39" s="182">
        <v>0</v>
      </c>
      <c r="M39" s="182">
        <v>0</v>
      </c>
      <c r="N39" s="182">
        <v>0</v>
      </c>
      <c r="O39" s="182">
        <v>0</v>
      </c>
      <c r="P39" s="140"/>
      <c r="Q39" s="13"/>
      <c r="R39" s="13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5.75" thickBot="1" x14ac:dyDescent="0.3">
      <c r="A40" s="106" t="s">
        <v>64</v>
      </c>
      <c r="B40" s="273"/>
      <c r="C40" s="274"/>
      <c r="D40" s="110">
        <f>SUM(D32,D37,D39)</f>
        <v>0</v>
      </c>
      <c r="E40" s="110">
        <f>SUM(E32,E37)</f>
        <v>0</v>
      </c>
      <c r="F40" s="126">
        <f t="shared" ref="F40:O40" si="6">SUM(F32,F37,F39)</f>
        <v>0</v>
      </c>
      <c r="G40" s="99">
        <f t="shared" si="6"/>
        <v>0</v>
      </c>
      <c r="H40" s="149">
        <f t="shared" si="6"/>
        <v>0</v>
      </c>
      <c r="I40" s="149">
        <f t="shared" si="6"/>
        <v>0</v>
      </c>
      <c r="J40" s="142">
        <f t="shared" si="6"/>
        <v>0</v>
      </c>
      <c r="K40" s="172">
        <f t="shared" si="6"/>
        <v>0</v>
      </c>
      <c r="L40" s="189">
        <f t="shared" si="6"/>
        <v>0</v>
      </c>
      <c r="M40" s="189">
        <f t="shared" si="6"/>
        <v>0</v>
      </c>
      <c r="N40" s="189">
        <f t="shared" si="6"/>
        <v>0</v>
      </c>
      <c r="O40" s="189">
        <f t="shared" si="6"/>
        <v>0</v>
      </c>
      <c r="P40" s="140"/>
      <c r="Q40" s="13"/>
      <c r="R40" s="13"/>
    </row>
    <row r="41" spans="1:36" ht="15.75" thickBot="1" x14ac:dyDescent="0.3">
      <c r="A41" s="243"/>
      <c r="B41" s="325" t="s">
        <v>46</v>
      </c>
      <c r="C41" s="326"/>
      <c r="D41" s="326"/>
      <c r="E41" s="326"/>
      <c r="F41" s="338"/>
      <c r="G41" s="327"/>
      <c r="H41" s="375" t="s">
        <v>0</v>
      </c>
      <c r="I41" s="321"/>
      <c r="J41" s="321"/>
      <c r="K41" s="114" t="s">
        <v>47</v>
      </c>
      <c r="L41" s="295" t="s">
        <v>70</v>
      </c>
      <c r="M41" s="296"/>
      <c r="N41" s="297" t="s">
        <v>71</v>
      </c>
      <c r="O41" s="298"/>
      <c r="P41" s="231"/>
      <c r="Q41" s="13"/>
      <c r="R41" s="13"/>
    </row>
    <row r="42" spans="1:36" ht="77.25" thickBot="1" x14ac:dyDescent="0.3">
      <c r="A42" s="239" t="s">
        <v>22</v>
      </c>
      <c r="B42" s="166" t="s">
        <v>151</v>
      </c>
      <c r="C42" s="167" t="s">
        <v>3</v>
      </c>
      <c r="D42" s="157" t="s">
        <v>137</v>
      </c>
      <c r="E42" s="157" t="s">
        <v>143</v>
      </c>
      <c r="F42" s="174" t="s">
        <v>142</v>
      </c>
      <c r="G42" s="159" t="s">
        <v>141</v>
      </c>
      <c r="H42" s="160" t="s">
        <v>140</v>
      </c>
      <c r="I42" s="173" t="s">
        <v>139</v>
      </c>
      <c r="J42" s="161" t="s">
        <v>138</v>
      </c>
      <c r="K42" s="162" t="s">
        <v>137</v>
      </c>
      <c r="L42" s="192" t="s">
        <v>141</v>
      </c>
      <c r="M42" s="192" t="s">
        <v>138</v>
      </c>
      <c r="N42" s="192" t="s">
        <v>141</v>
      </c>
      <c r="O42" s="192" t="s">
        <v>138</v>
      </c>
      <c r="P42" s="230" t="s">
        <v>72</v>
      </c>
      <c r="Q42" s="13"/>
      <c r="R42" s="13"/>
    </row>
    <row r="43" spans="1:36" ht="15.75" thickBot="1" x14ac:dyDescent="0.3">
      <c r="A43" s="244" t="s">
        <v>16</v>
      </c>
      <c r="B43" s="118">
        <v>0</v>
      </c>
      <c r="C43" s="10"/>
      <c r="D43" s="214">
        <f>SUM(B43*C69)/5</f>
        <v>0</v>
      </c>
      <c r="E43" s="119">
        <v>0</v>
      </c>
      <c r="F43" s="187">
        <v>0</v>
      </c>
      <c r="G43" s="101">
        <f>SUM(D43:F43)</f>
        <v>0</v>
      </c>
      <c r="H43" s="183">
        <v>0</v>
      </c>
      <c r="I43" s="184">
        <v>0</v>
      </c>
      <c r="J43" s="142">
        <f>SUM(H43:I43)</f>
        <v>0</v>
      </c>
      <c r="K43" s="210">
        <f>SUM(G43,J43)</f>
        <v>0</v>
      </c>
      <c r="L43" s="182">
        <v>0</v>
      </c>
      <c r="M43" s="182">
        <v>0</v>
      </c>
      <c r="N43" s="182">
        <v>0</v>
      </c>
      <c r="O43" s="182">
        <v>0</v>
      </c>
      <c r="P43" s="140"/>
      <c r="Q43" s="13"/>
      <c r="R43" s="13"/>
    </row>
    <row r="44" spans="1:36" ht="30.75" customHeight="1" thickBot="1" x14ac:dyDescent="0.3">
      <c r="A44" s="244" t="s">
        <v>17</v>
      </c>
      <c r="B44" s="266"/>
      <c r="C44" s="267"/>
      <c r="D44" s="268"/>
      <c r="E44" s="186">
        <v>0</v>
      </c>
      <c r="F44" s="120">
        <v>0</v>
      </c>
      <c r="G44" s="101">
        <f>SUM(E44:F44)</f>
        <v>0</v>
      </c>
      <c r="H44" s="183">
        <v>0</v>
      </c>
      <c r="I44" s="183">
        <v>0</v>
      </c>
      <c r="J44" s="142">
        <f t="shared" ref="J44:J47" si="7">SUM(H44:I44)</f>
        <v>0</v>
      </c>
      <c r="K44" s="210">
        <f>SUM(G44,J44)</f>
        <v>0</v>
      </c>
      <c r="L44" s="182">
        <v>0</v>
      </c>
      <c r="M44" s="182">
        <v>0</v>
      </c>
      <c r="N44" s="182">
        <v>0</v>
      </c>
      <c r="O44" s="182">
        <v>0</v>
      </c>
      <c r="P44" s="137"/>
      <c r="Q44" s="13"/>
      <c r="R44" s="13"/>
    </row>
    <row r="45" spans="1:36" ht="15.75" thickBot="1" x14ac:dyDescent="0.3">
      <c r="A45" s="244" t="s">
        <v>108</v>
      </c>
      <c r="B45" s="202">
        <v>0</v>
      </c>
      <c r="C45" s="110">
        <f>SUM(B45*0.2)</f>
        <v>0</v>
      </c>
      <c r="D45" s="213">
        <f>SUM(C45*C67)</f>
        <v>0</v>
      </c>
      <c r="E45" s="78"/>
      <c r="F45" s="120">
        <v>0</v>
      </c>
      <c r="G45" s="101">
        <f>SUM(D45,F45)</f>
        <v>0</v>
      </c>
      <c r="H45" s="183">
        <v>0</v>
      </c>
      <c r="I45" s="183">
        <v>0</v>
      </c>
      <c r="J45" s="142">
        <f t="shared" si="7"/>
        <v>0</v>
      </c>
      <c r="K45" s="210">
        <f>SUM(G45,J45)</f>
        <v>0</v>
      </c>
      <c r="L45" s="182">
        <v>0</v>
      </c>
      <c r="M45" s="182">
        <v>0</v>
      </c>
      <c r="N45" s="182">
        <v>0</v>
      </c>
      <c r="O45" s="182">
        <v>0</v>
      </c>
      <c r="P45" s="229"/>
      <c r="Q45" s="13"/>
      <c r="R45" s="13"/>
    </row>
    <row r="46" spans="1:36" ht="30.75" customHeight="1" thickBot="1" x14ac:dyDescent="0.3">
      <c r="A46" s="244" t="s">
        <v>109</v>
      </c>
      <c r="B46" s="202">
        <v>0</v>
      </c>
      <c r="C46" s="110">
        <f>SUM(B46*0.2)</f>
        <v>0</v>
      </c>
      <c r="D46" s="213">
        <f>SUM(C46*C67)</f>
        <v>0</v>
      </c>
      <c r="E46" s="186">
        <v>0</v>
      </c>
      <c r="F46" s="120">
        <v>0</v>
      </c>
      <c r="G46" s="101">
        <f>SUM(D46:F46)</f>
        <v>0</v>
      </c>
      <c r="H46" s="183">
        <v>0</v>
      </c>
      <c r="I46" s="183">
        <v>0</v>
      </c>
      <c r="J46" s="142">
        <f t="shared" si="7"/>
        <v>0</v>
      </c>
      <c r="K46" s="210">
        <f>SUM(G46,J46)</f>
        <v>0</v>
      </c>
      <c r="L46" s="182">
        <v>0</v>
      </c>
      <c r="M46" s="182">
        <v>0</v>
      </c>
      <c r="N46" s="182">
        <v>0</v>
      </c>
      <c r="O46" s="182">
        <v>0</v>
      </c>
      <c r="P46" s="140"/>
      <c r="Q46" s="13"/>
      <c r="R46" s="13"/>
    </row>
    <row r="47" spans="1:36" s="1" customFormat="1" ht="45.75" thickBot="1" x14ac:dyDescent="0.3">
      <c r="A47" s="244" t="s">
        <v>117</v>
      </c>
      <c r="B47" s="202">
        <v>0</v>
      </c>
      <c r="C47" s="110">
        <f>SUM(B47*0.2)</f>
        <v>0</v>
      </c>
      <c r="D47" s="213">
        <f>SUM(C47*C67)</f>
        <v>0</v>
      </c>
      <c r="E47" s="176">
        <v>0</v>
      </c>
      <c r="F47" s="176">
        <v>0</v>
      </c>
      <c r="G47" s="101">
        <f>SUM(D47,E47,F47)</f>
        <v>0</v>
      </c>
      <c r="H47" s="183">
        <v>0</v>
      </c>
      <c r="I47" s="183">
        <v>0</v>
      </c>
      <c r="J47" s="142">
        <f t="shared" si="7"/>
        <v>0</v>
      </c>
      <c r="K47" s="210">
        <f>SUM(G47,J47)</f>
        <v>0</v>
      </c>
      <c r="L47" s="182">
        <v>0</v>
      </c>
      <c r="M47" s="182">
        <v>0</v>
      </c>
      <c r="N47" s="182">
        <v>0</v>
      </c>
      <c r="O47" s="182">
        <v>0</v>
      </c>
      <c r="P47" s="140"/>
      <c r="Q47" s="13"/>
      <c r="R47" s="13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s="1" customFormat="1" ht="15.75" thickBot="1" x14ac:dyDescent="0.3">
      <c r="A48" s="239" t="s">
        <v>8</v>
      </c>
      <c r="B48" s="373">
        <f>SUM(B43,C45:C47)</f>
        <v>0</v>
      </c>
      <c r="C48" s="374"/>
      <c r="D48" s="217">
        <f>SUM(D43,D45:D47)</f>
        <v>0</v>
      </c>
      <c r="E48" s="131">
        <f>SUM(E43:E44,E46:E47)</f>
        <v>0</v>
      </c>
      <c r="F48" s="127">
        <f t="shared" ref="F48:O48" si="8">SUM(F43:F47)</f>
        <v>0</v>
      </c>
      <c r="G48" s="101">
        <f t="shared" si="8"/>
        <v>0</v>
      </c>
      <c r="H48" s="148">
        <f t="shared" si="8"/>
        <v>0</v>
      </c>
      <c r="I48" s="148">
        <f t="shared" si="8"/>
        <v>0</v>
      </c>
      <c r="J48" s="143">
        <f t="shared" si="8"/>
        <v>0</v>
      </c>
      <c r="K48" s="169">
        <f t="shared" si="8"/>
        <v>0</v>
      </c>
      <c r="L48" s="190">
        <f t="shared" si="8"/>
        <v>0</v>
      </c>
      <c r="M48" s="190">
        <f t="shared" si="8"/>
        <v>0</v>
      </c>
      <c r="N48" s="190">
        <f t="shared" si="8"/>
        <v>0</v>
      </c>
      <c r="O48" s="190">
        <f t="shared" si="8"/>
        <v>0</v>
      </c>
      <c r="P48" s="232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s="1" customFormat="1" ht="45.75" thickBot="1" x14ac:dyDescent="0.3">
      <c r="A49" s="104"/>
      <c r="B49" s="269"/>
      <c r="C49" s="270"/>
      <c r="D49" s="216" t="s">
        <v>53</v>
      </c>
      <c r="E49" s="129" t="s">
        <v>54</v>
      </c>
      <c r="F49" s="128" t="s">
        <v>52</v>
      </c>
      <c r="G49" s="123" t="s">
        <v>43</v>
      </c>
      <c r="H49" s="146" t="s">
        <v>69</v>
      </c>
      <c r="I49" s="147" t="s">
        <v>139</v>
      </c>
      <c r="J49" s="144" t="s">
        <v>44</v>
      </c>
      <c r="K49" s="115" t="s">
        <v>150</v>
      </c>
      <c r="L49" s="289" t="s">
        <v>153</v>
      </c>
      <c r="M49" s="290"/>
      <c r="N49" s="289" t="s">
        <v>152</v>
      </c>
      <c r="O49" s="291"/>
      <c r="P49" s="233" t="s">
        <v>72</v>
      </c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ht="19.5" thickBot="1" x14ac:dyDescent="0.35">
      <c r="A50" s="253" t="s">
        <v>149</v>
      </c>
      <c r="B50" s="271"/>
      <c r="C50" s="272"/>
      <c r="D50" s="134">
        <f>SUM(D6,D7,D23,D25,D26,D28,D40,D48)</f>
        <v>0</v>
      </c>
      <c r="E50" s="134">
        <f t="shared" ref="E50:K50" si="9">SUM(E6,E23,E25,E26,E28,E40,E48)</f>
        <v>0</v>
      </c>
      <c r="F50" s="136">
        <f t="shared" si="9"/>
        <v>0</v>
      </c>
      <c r="G50" s="124">
        <f t="shared" si="9"/>
        <v>0</v>
      </c>
      <c r="H50" s="168">
        <f t="shared" si="9"/>
        <v>0</v>
      </c>
      <c r="I50" s="168">
        <f t="shared" si="9"/>
        <v>0</v>
      </c>
      <c r="J50" s="145">
        <f t="shared" si="9"/>
        <v>0</v>
      </c>
      <c r="K50" s="170">
        <f t="shared" si="9"/>
        <v>0</v>
      </c>
      <c r="L50" s="299">
        <f>SUM(L23:M23,M25,L26:M26,L28:M28,L40:M40,L48:M48)</f>
        <v>0</v>
      </c>
      <c r="M50" s="300"/>
      <c r="N50" s="299">
        <f>SUM(N23:O23,O25,N26:O26,N28:O28,N40:O40,N48:O48)</f>
        <v>0</v>
      </c>
      <c r="O50" s="300"/>
      <c r="P50" s="137"/>
      <c r="Q50" s="11"/>
      <c r="R50" s="11"/>
    </row>
    <row r="51" spans="1:36" ht="19.5" thickBot="1" x14ac:dyDescent="0.35">
      <c r="A51" s="105" t="s">
        <v>159</v>
      </c>
      <c r="B51" s="271"/>
      <c r="C51" s="272"/>
      <c r="D51" s="134">
        <f>SUM(D50)/8</f>
        <v>0</v>
      </c>
      <c r="E51" s="134">
        <f t="shared" ref="E51:N51" si="10">SUM(E50)/8</f>
        <v>0</v>
      </c>
      <c r="F51" s="136">
        <f t="shared" si="10"/>
        <v>0</v>
      </c>
      <c r="G51" s="124">
        <f t="shared" si="10"/>
        <v>0</v>
      </c>
      <c r="H51" s="168">
        <f t="shared" si="10"/>
        <v>0</v>
      </c>
      <c r="I51" s="168">
        <f t="shared" si="10"/>
        <v>0</v>
      </c>
      <c r="J51" s="145">
        <f t="shared" si="10"/>
        <v>0</v>
      </c>
      <c r="K51" s="170">
        <f t="shared" si="10"/>
        <v>0</v>
      </c>
      <c r="L51" s="299">
        <f t="shared" si="10"/>
        <v>0</v>
      </c>
      <c r="M51" s="300"/>
      <c r="N51" s="299">
        <f t="shared" si="10"/>
        <v>0</v>
      </c>
      <c r="O51" s="300"/>
      <c r="P51" s="229"/>
      <c r="Q51" s="11"/>
      <c r="R51" s="11"/>
    </row>
    <row r="52" spans="1:36" ht="19.5" thickBot="1" x14ac:dyDescent="0.35">
      <c r="A52" s="245" t="s">
        <v>125</v>
      </c>
      <c r="B52" s="193"/>
      <c r="C52" s="193"/>
      <c r="D52" s="135">
        <f>SUM((D51)/213.75)</f>
        <v>0</v>
      </c>
      <c r="E52" s="135">
        <f t="shared" ref="E52:N52" si="11">SUM((E51)/213.75)</f>
        <v>0</v>
      </c>
      <c r="F52" s="135">
        <f t="shared" si="11"/>
        <v>0</v>
      </c>
      <c r="G52" s="135">
        <f t="shared" si="11"/>
        <v>0</v>
      </c>
      <c r="H52" s="135">
        <f t="shared" si="11"/>
        <v>0</v>
      </c>
      <c r="I52" s="135">
        <f t="shared" si="11"/>
        <v>0</v>
      </c>
      <c r="J52" s="135">
        <f t="shared" si="11"/>
        <v>0</v>
      </c>
      <c r="K52" s="135">
        <f t="shared" si="11"/>
        <v>0</v>
      </c>
      <c r="L52" s="287">
        <f t="shared" si="11"/>
        <v>0</v>
      </c>
      <c r="M52" s="288"/>
      <c r="N52" s="287">
        <f t="shared" si="11"/>
        <v>0</v>
      </c>
      <c r="O52" s="288"/>
      <c r="P52" s="140"/>
    </row>
    <row r="53" spans="1:36" ht="19.5" thickBot="1" x14ac:dyDescent="0.35">
      <c r="A53" s="257" t="s">
        <v>164</v>
      </c>
      <c r="B53" s="281"/>
      <c r="C53" s="281"/>
      <c r="D53" s="135">
        <f>SUM((D52)/0.75)</f>
        <v>0</v>
      </c>
      <c r="E53" s="135">
        <f t="shared" ref="E53:N53" si="12">SUM((E52)/0.75)</f>
        <v>0</v>
      </c>
      <c r="F53" s="135">
        <f t="shared" si="12"/>
        <v>0</v>
      </c>
      <c r="G53" s="135">
        <f t="shared" si="12"/>
        <v>0</v>
      </c>
      <c r="H53" s="135">
        <f t="shared" si="12"/>
        <v>0</v>
      </c>
      <c r="I53" s="135">
        <f t="shared" si="12"/>
        <v>0</v>
      </c>
      <c r="J53" s="135">
        <f t="shared" si="12"/>
        <v>0</v>
      </c>
      <c r="K53" s="135">
        <f t="shared" si="12"/>
        <v>0</v>
      </c>
      <c r="L53" s="287">
        <f t="shared" si="12"/>
        <v>0</v>
      </c>
      <c r="M53" s="288"/>
      <c r="N53" s="287">
        <f t="shared" si="12"/>
        <v>0</v>
      </c>
      <c r="O53" s="288"/>
      <c r="P53" s="258"/>
    </row>
    <row r="54" spans="1:36" ht="60" customHeight="1" x14ac:dyDescent="0.25">
      <c r="A54" s="255" t="s">
        <v>126</v>
      </c>
      <c r="B54" s="5"/>
      <c r="C54" s="5"/>
      <c r="D54" s="5"/>
      <c r="E54" s="5"/>
      <c r="F54" s="5"/>
      <c r="G54" s="8"/>
      <c r="H54" s="9"/>
      <c r="I54" s="9"/>
      <c r="J54" s="5"/>
      <c r="K54" s="21"/>
      <c r="P54" s="221"/>
    </row>
    <row r="55" spans="1:36" x14ac:dyDescent="0.25">
      <c r="R55" s="9"/>
    </row>
    <row r="56" spans="1:36" ht="26.25" x14ac:dyDescent="0.4">
      <c r="A56" s="152" t="s">
        <v>63</v>
      </c>
      <c r="B56" s="3"/>
      <c r="R56" s="4"/>
    </row>
    <row r="57" spans="1:36" ht="26.25" thickBot="1" x14ac:dyDescent="0.35">
      <c r="A57" s="153" t="s">
        <v>49</v>
      </c>
      <c r="B57" s="33" t="s">
        <v>65</v>
      </c>
      <c r="C57" s="34" t="s">
        <v>147</v>
      </c>
      <c r="D57" s="75" t="s">
        <v>48</v>
      </c>
      <c r="F57" s="54" t="s">
        <v>102</v>
      </c>
      <c r="G57" s="132"/>
      <c r="H57" s="55"/>
      <c r="R57" s="4"/>
    </row>
    <row r="58" spans="1:36" ht="12.75" customHeight="1" thickBot="1" x14ac:dyDescent="0.3">
      <c r="A58" s="341" t="s">
        <v>55</v>
      </c>
      <c r="B58" s="36" t="s">
        <v>59</v>
      </c>
      <c r="C58" s="74">
        <v>2</v>
      </c>
      <c r="D58" s="345" t="s">
        <v>66</v>
      </c>
      <c r="F58" s="56" t="s">
        <v>101</v>
      </c>
      <c r="G58" s="5"/>
      <c r="H58" s="53"/>
      <c r="R58" s="4"/>
    </row>
    <row r="59" spans="1:36" ht="15.75" thickBot="1" x14ac:dyDescent="0.3">
      <c r="A59" s="342"/>
      <c r="B59" s="36" t="s">
        <v>60</v>
      </c>
      <c r="C59" s="74">
        <v>8</v>
      </c>
      <c r="D59" s="345"/>
      <c r="F59" s="17" t="s">
        <v>103</v>
      </c>
      <c r="G59" s="5"/>
      <c r="H59" s="53"/>
      <c r="R59" s="4"/>
    </row>
    <row r="60" spans="1:36" ht="15.75" thickBot="1" x14ac:dyDescent="0.3">
      <c r="A60" s="343"/>
      <c r="B60" s="36" t="s">
        <v>61</v>
      </c>
      <c r="C60" s="74">
        <v>16</v>
      </c>
      <c r="D60" s="345"/>
      <c r="F60" s="17" t="s">
        <v>104</v>
      </c>
      <c r="G60" s="5"/>
      <c r="H60" s="53"/>
      <c r="R60" s="4"/>
    </row>
    <row r="61" spans="1:36" ht="15.75" thickBot="1" x14ac:dyDescent="0.3">
      <c r="A61" s="341" t="s">
        <v>1</v>
      </c>
      <c r="B61" s="36" t="s">
        <v>59</v>
      </c>
      <c r="C61" s="74">
        <v>0.5</v>
      </c>
      <c r="D61" s="345"/>
      <c r="F61" s="17" t="s">
        <v>105</v>
      </c>
      <c r="G61" s="5"/>
      <c r="H61" s="53"/>
      <c r="R61" s="4"/>
    </row>
    <row r="62" spans="1:36" ht="15.75" thickBot="1" x14ac:dyDescent="0.3">
      <c r="A62" s="343"/>
      <c r="B62" s="36" t="s">
        <v>60</v>
      </c>
      <c r="C62" s="74">
        <v>4</v>
      </c>
      <c r="D62" s="345"/>
      <c r="F62" s="17" t="s">
        <v>106</v>
      </c>
      <c r="G62" s="5"/>
      <c r="H62" s="53"/>
      <c r="R62" s="4"/>
    </row>
    <row r="63" spans="1:36" ht="15.75" thickBot="1" x14ac:dyDescent="0.3">
      <c r="A63" s="341" t="s">
        <v>2</v>
      </c>
      <c r="B63" s="36" t="s">
        <v>33</v>
      </c>
      <c r="C63" s="74">
        <v>0.2</v>
      </c>
      <c r="D63" s="345"/>
      <c r="F63" s="17" t="s">
        <v>107</v>
      </c>
      <c r="G63" s="5"/>
      <c r="H63" s="53"/>
      <c r="R63" s="2"/>
    </row>
    <row r="64" spans="1:36" ht="15.75" thickBot="1" x14ac:dyDescent="0.3">
      <c r="A64" s="343"/>
      <c r="B64" s="36" t="s">
        <v>34</v>
      </c>
      <c r="C64" s="74">
        <v>0.1</v>
      </c>
      <c r="D64" s="345"/>
      <c r="F64" s="17" t="s">
        <v>169</v>
      </c>
      <c r="G64" s="5"/>
      <c r="H64" s="53"/>
      <c r="R64" s="4"/>
    </row>
    <row r="65" spans="1:18" ht="15.75" thickBot="1" x14ac:dyDescent="0.3">
      <c r="A65" s="341" t="s">
        <v>168</v>
      </c>
      <c r="B65" s="36" t="s">
        <v>59</v>
      </c>
      <c r="C65" s="74">
        <v>2</v>
      </c>
      <c r="D65" s="345"/>
      <c r="F65" s="282" t="s">
        <v>170</v>
      </c>
      <c r="G65" s="5"/>
      <c r="H65" s="53"/>
      <c r="R65" s="4"/>
    </row>
    <row r="66" spans="1:18" ht="15.75" thickBot="1" x14ac:dyDescent="0.3">
      <c r="A66" s="343"/>
      <c r="B66" s="36" t="s">
        <v>60</v>
      </c>
      <c r="C66" s="74">
        <v>4</v>
      </c>
      <c r="D66" s="345"/>
      <c r="F66" s="282" t="s">
        <v>171</v>
      </c>
      <c r="G66" s="5"/>
      <c r="H66" s="53"/>
      <c r="R66" s="4"/>
    </row>
    <row r="67" spans="1:18" ht="26.25" thickBot="1" x14ac:dyDescent="0.3">
      <c r="A67" s="154" t="s">
        <v>31</v>
      </c>
      <c r="B67" s="35" t="s">
        <v>59</v>
      </c>
      <c r="C67" s="93">
        <v>4</v>
      </c>
      <c r="D67" s="345"/>
      <c r="F67" s="283" t="s">
        <v>172</v>
      </c>
      <c r="G67" s="133"/>
      <c r="H67" s="57"/>
      <c r="R67" s="4"/>
    </row>
    <row r="68" spans="1:18" ht="39" thickBot="1" x14ac:dyDescent="0.3">
      <c r="A68" s="155" t="s">
        <v>32</v>
      </c>
      <c r="B68" s="35" t="s">
        <v>60</v>
      </c>
      <c r="C68" s="93">
        <v>8</v>
      </c>
      <c r="D68" s="345"/>
    </row>
    <row r="69" spans="1:18" ht="26.25" thickBot="1" x14ac:dyDescent="0.3">
      <c r="A69" s="155" t="s">
        <v>7</v>
      </c>
      <c r="B69" s="35" t="s">
        <v>61</v>
      </c>
      <c r="C69" s="74">
        <v>16</v>
      </c>
      <c r="D69" s="345"/>
    </row>
    <row r="70" spans="1:18" ht="89.25" x14ac:dyDescent="0.25">
      <c r="A70" s="252" t="s">
        <v>62</v>
      </c>
      <c r="B70" s="36" t="s">
        <v>38</v>
      </c>
      <c r="C70" s="94">
        <v>0.2</v>
      </c>
      <c r="D70" s="76" t="s">
        <v>40</v>
      </c>
    </row>
    <row r="71" spans="1:18" x14ac:dyDescent="0.25">
      <c r="A71" s="156"/>
      <c r="B71" s="37"/>
      <c r="C71" s="38"/>
      <c r="D71" s="59"/>
    </row>
    <row r="72" spans="1:18" x14ac:dyDescent="0.25">
      <c r="A72" s="103"/>
      <c r="B72" s="30"/>
      <c r="C72" s="25"/>
      <c r="D72" s="31"/>
    </row>
    <row r="73" spans="1:18" ht="21.75" customHeight="1" x14ac:dyDescent="0.25">
      <c r="D73" s="32"/>
      <c r="Q73" s="29"/>
    </row>
    <row r="74" spans="1:18" x14ac:dyDescent="0.25">
      <c r="Q74" s="24"/>
      <c r="R74" s="4"/>
    </row>
    <row r="75" spans="1:18" x14ac:dyDescent="0.25">
      <c r="Q75" s="13"/>
      <c r="R75" s="4"/>
    </row>
    <row r="76" spans="1:18" x14ac:dyDescent="0.25">
      <c r="Q76" s="24"/>
      <c r="R76" s="4"/>
    </row>
    <row r="77" spans="1:18" x14ac:dyDescent="0.25">
      <c r="Q77" s="13"/>
      <c r="R77" s="4"/>
    </row>
    <row r="78" spans="1:18" x14ac:dyDescent="0.25">
      <c r="Q78" s="13"/>
      <c r="R78" s="4"/>
    </row>
    <row r="79" spans="1:18" x14ac:dyDescent="0.25">
      <c r="Q79" s="13"/>
      <c r="R79" s="4"/>
    </row>
    <row r="80" spans="1:18" x14ac:dyDescent="0.25">
      <c r="Q80" s="13"/>
      <c r="R80" s="4"/>
    </row>
    <row r="81" spans="8:20" x14ac:dyDescent="0.25">
      <c r="Q81" s="24"/>
      <c r="R81" s="4"/>
    </row>
    <row r="82" spans="8:20" x14ac:dyDescent="0.25">
      <c r="Q82" s="13"/>
      <c r="R82" s="4"/>
    </row>
    <row r="83" spans="8:20" x14ac:dyDescent="0.25">
      <c r="Q83" s="13"/>
      <c r="R83" s="4"/>
    </row>
    <row r="84" spans="8:20" x14ac:dyDescent="0.25">
      <c r="Q84" s="24"/>
      <c r="R84" s="4"/>
    </row>
    <row r="85" spans="8:20" x14ac:dyDescent="0.25">
      <c r="Q85" s="13"/>
      <c r="R85" s="4"/>
      <c r="S85" s="22"/>
      <c r="T85" s="22"/>
    </row>
    <row r="86" spans="8:20" x14ac:dyDescent="0.25">
      <c r="Q86" s="13"/>
      <c r="R86" s="4"/>
      <c r="S86" s="4"/>
      <c r="T86" s="4"/>
    </row>
    <row r="87" spans="8:20" x14ac:dyDescent="0.25">
      <c r="Q87" s="24"/>
      <c r="R87" s="4"/>
      <c r="S87" s="4"/>
      <c r="T87" s="4"/>
    </row>
    <row r="88" spans="8:20" x14ac:dyDescent="0.25">
      <c r="Q88" s="13"/>
      <c r="R88" s="4"/>
      <c r="S88" s="4"/>
      <c r="T88" s="4"/>
    </row>
    <row r="89" spans="8:20" x14ac:dyDescent="0.25">
      <c r="Q89" s="13"/>
      <c r="R89" s="4"/>
      <c r="S89" s="4"/>
      <c r="T89" s="4"/>
    </row>
    <row r="90" spans="8:20" x14ac:dyDescent="0.25">
      <c r="Q90" s="24"/>
      <c r="R90" s="4"/>
    </row>
    <row r="91" spans="8:20" x14ac:dyDescent="0.25">
      <c r="L91" s="25"/>
      <c r="M91" s="25"/>
      <c r="N91" s="25"/>
      <c r="O91" s="13"/>
      <c r="P91" s="26"/>
      <c r="Q91" s="26"/>
      <c r="R91" s="4"/>
    </row>
    <row r="92" spans="8:20" x14ac:dyDescent="0.25">
      <c r="H92" s="1"/>
      <c r="I92" s="1"/>
      <c r="J92" s="1"/>
      <c r="K92" s="1"/>
      <c r="L92" s="25"/>
      <c r="M92" s="25"/>
      <c r="N92" s="25"/>
      <c r="O92" s="13"/>
      <c r="P92" s="26"/>
      <c r="Q92" s="26"/>
      <c r="R92" s="4"/>
    </row>
    <row r="93" spans="8:20" ht="69.75" customHeight="1" x14ac:dyDescent="0.25"/>
    <row r="94" spans="8:20" ht="53.25" customHeight="1" x14ac:dyDescent="0.25"/>
    <row r="115" spans="11:11" x14ac:dyDescent="0.25">
      <c r="K115" s="7"/>
    </row>
    <row r="118" spans="11:11" x14ac:dyDescent="0.25">
      <c r="K118" s="1"/>
    </row>
    <row r="126" spans="11:11" ht="77.25" customHeight="1" x14ac:dyDescent="0.25"/>
    <row r="127" spans="11:11" ht="150" customHeight="1" x14ac:dyDescent="0.25"/>
    <row r="128" spans="11:11" ht="64.5" customHeight="1" x14ac:dyDescent="0.25"/>
    <row r="129" ht="40.5" customHeight="1" x14ac:dyDescent="0.25"/>
  </sheetData>
  <mergeCells count="122">
    <mergeCell ref="A6:A7"/>
    <mergeCell ref="A9:A11"/>
    <mergeCell ref="A12:A13"/>
    <mergeCell ref="A14:A15"/>
    <mergeCell ref="A18:A19"/>
    <mergeCell ref="A21:A22"/>
    <mergeCell ref="G18:G19"/>
    <mergeCell ref="H18:H19"/>
    <mergeCell ref="B48:C48"/>
    <mergeCell ref="G21:G22"/>
    <mergeCell ref="E18:E19"/>
    <mergeCell ref="E21:E22"/>
    <mergeCell ref="B36:C36"/>
    <mergeCell ref="B41:G41"/>
    <mergeCell ref="H21:H22"/>
    <mergeCell ref="F21:F22"/>
    <mergeCell ref="H41:J41"/>
    <mergeCell ref="H29:J29"/>
    <mergeCell ref="F9:F11"/>
    <mergeCell ref="F12:F13"/>
    <mergeCell ref="F14:F15"/>
    <mergeCell ref="F18:F19"/>
    <mergeCell ref="I9:I11"/>
    <mergeCell ref="H30:I30"/>
    <mergeCell ref="P21:P22"/>
    <mergeCell ref="I18:I19"/>
    <mergeCell ref="I21:I22"/>
    <mergeCell ref="P14:P15"/>
    <mergeCell ref="P12:P13"/>
    <mergeCell ref="J18:J19"/>
    <mergeCell ref="L21:L22"/>
    <mergeCell ref="K21:K22"/>
    <mergeCell ref="N21:N22"/>
    <mergeCell ref="N12:N13"/>
    <mergeCell ref="N14:N15"/>
    <mergeCell ref="O14:O15"/>
    <mergeCell ref="O18:O19"/>
    <mergeCell ref="O21:O22"/>
    <mergeCell ref="J21:J22"/>
    <mergeCell ref="I14:I15"/>
    <mergeCell ref="I12:I13"/>
    <mergeCell ref="M21:M22"/>
    <mergeCell ref="P6:P7"/>
    <mergeCell ref="K6:K7"/>
    <mergeCell ref="L6:L7"/>
    <mergeCell ref="K18:K19"/>
    <mergeCell ref="K12:K13"/>
    <mergeCell ref="K14:K15"/>
    <mergeCell ref="N18:N19"/>
    <mergeCell ref="L12:L13"/>
    <mergeCell ref="L14:L15"/>
    <mergeCell ref="L9:L11"/>
    <mergeCell ref="P18:P19"/>
    <mergeCell ref="N9:N11"/>
    <mergeCell ref="P9:P11"/>
    <mergeCell ref="N6:N7"/>
    <mergeCell ref="K9:K11"/>
    <mergeCell ref="L18:L19"/>
    <mergeCell ref="M14:M15"/>
    <mergeCell ref="M18:M19"/>
    <mergeCell ref="A58:A60"/>
    <mergeCell ref="A65:A66"/>
    <mergeCell ref="A61:A62"/>
    <mergeCell ref="A63:A64"/>
    <mergeCell ref="B35:C35"/>
    <mergeCell ref="D58:D69"/>
    <mergeCell ref="A31:A32"/>
    <mergeCell ref="A38:A39"/>
    <mergeCell ref="B37:C37"/>
    <mergeCell ref="B34:C34"/>
    <mergeCell ref="B33:C33"/>
    <mergeCell ref="B30:E30"/>
    <mergeCell ref="B29:G29"/>
    <mergeCell ref="G14:G15"/>
    <mergeCell ref="H14:H15"/>
    <mergeCell ref="J14:J15"/>
    <mergeCell ref="E14:E15"/>
    <mergeCell ref="F6:F7"/>
    <mergeCell ref="G6:G7"/>
    <mergeCell ref="H6:H7"/>
    <mergeCell ref="H4:I4"/>
    <mergeCell ref="I6:I7"/>
    <mergeCell ref="E6:E7"/>
    <mergeCell ref="E12:E13"/>
    <mergeCell ref="H3:J3"/>
    <mergeCell ref="G9:G11"/>
    <mergeCell ref="G12:G13"/>
    <mergeCell ref="B3:G3"/>
    <mergeCell ref="B4:E4"/>
    <mergeCell ref="B5:C5"/>
    <mergeCell ref="J6:J7"/>
    <mergeCell ref="H9:H11"/>
    <mergeCell ref="H12:H13"/>
    <mergeCell ref="J9:J11"/>
    <mergeCell ref="J12:J13"/>
    <mergeCell ref="E9:E11"/>
    <mergeCell ref="L3:M3"/>
    <mergeCell ref="L4:M4"/>
    <mergeCell ref="O6:O7"/>
    <mergeCell ref="O9:O11"/>
    <mergeCell ref="O12:O13"/>
    <mergeCell ref="N4:O4"/>
    <mergeCell ref="N3:O3"/>
    <mergeCell ref="M6:M7"/>
    <mergeCell ref="M9:M11"/>
    <mergeCell ref="M12:M13"/>
    <mergeCell ref="L53:M53"/>
    <mergeCell ref="N53:O53"/>
    <mergeCell ref="L49:M49"/>
    <mergeCell ref="N49:O49"/>
    <mergeCell ref="L30:M30"/>
    <mergeCell ref="N30:O30"/>
    <mergeCell ref="L41:M41"/>
    <mergeCell ref="N41:O41"/>
    <mergeCell ref="L29:M29"/>
    <mergeCell ref="N29:O29"/>
    <mergeCell ref="L50:M50"/>
    <mergeCell ref="L51:M51"/>
    <mergeCell ref="L52:M52"/>
    <mergeCell ref="N50:O50"/>
    <mergeCell ref="N51:O51"/>
    <mergeCell ref="N52:O52"/>
  </mergeCells>
  <hyperlinks>
    <hyperlink ref="F58" r:id="rId1" xr:uid="{850F3861-2C1E-471D-8B7E-9960E8E2BE41}"/>
  </hyperlinks>
  <pageMargins left="0.7" right="0.7" top="0.75" bottom="0.75" header="0.3" footer="0.3"/>
  <pageSetup paperSize="8" scale="32" orientation="portrait" r:id="rId2"/>
  <ignoredErrors>
    <ignoredError sqref="E23" formulaRange="1"/>
  </ignoredError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E5B4C-EFF5-43C1-BE84-EE172EEC424D}">
  <dimension ref="A1:D54"/>
  <sheetViews>
    <sheetView zoomScale="115" zoomScaleNormal="115" workbookViewId="0">
      <selection activeCell="D3" sqref="D3:D4"/>
    </sheetView>
  </sheetViews>
  <sheetFormatPr defaultRowHeight="15" x14ac:dyDescent="0.25"/>
  <cols>
    <col min="1" max="1" width="52" customWidth="1"/>
    <col min="2" max="2" width="11.85546875" style="4" customWidth="1"/>
    <col min="3" max="3" width="15.85546875" style="4" customWidth="1"/>
    <col min="4" max="4" width="13.42578125" style="4" customWidth="1"/>
  </cols>
  <sheetData>
    <row r="1" spans="1:4" ht="30.75" customHeight="1" x14ac:dyDescent="0.25">
      <c r="A1" s="194" t="s">
        <v>116</v>
      </c>
      <c r="B1" s="390" t="s">
        <v>158</v>
      </c>
      <c r="C1" s="390" t="s">
        <v>155</v>
      </c>
      <c r="D1" s="390" t="s">
        <v>156</v>
      </c>
    </row>
    <row r="2" spans="1:4" ht="15.75" x14ac:dyDescent="0.25">
      <c r="A2" s="195" t="s">
        <v>80</v>
      </c>
      <c r="B2" s="390"/>
      <c r="C2" s="390"/>
      <c r="D2" s="390"/>
    </row>
    <row r="3" spans="1:4" ht="15.75" x14ac:dyDescent="0.25">
      <c r="A3" s="196">
        <v>4355</v>
      </c>
      <c r="B3" s="382">
        <f>SUM('2. Beräkningar'!K6:K7)</f>
        <v>0</v>
      </c>
      <c r="C3" s="391">
        <f>SUM('2. Beräkningar'!L6:M7)</f>
        <v>0</v>
      </c>
      <c r="D3" s="391">
        <f>SUM('2. Beräkningar'!N6:O7)</f>
        <v>0</v>
      </c>
    </row>
    <row r="4" spans="1:4" ht="15.75" customHeight="1" x14ac:dyDescent="0.25">
      <c r="A4" s="197" t="s">
        <v>81</v>
      </c>
      <c r="B4" s="382"/>
      <c r="C4" s="391"/>
      <c r="D4" s="391"/>
    </row>
    <row r="5" spans="1:4" ht="15.75" x14ac:dyDescent="0.25">
      <c r="A5" s="87">
        <v>5151</v>
      </c>
      <c r="B5" s="379">
        <f>SUM('2. Beräkningar'!J23)</f>
        <v>0</v>
      </c>
      <c r="C5" s="385">
        <f>SUM('2. Beräkningar'!M23)</f>
        <v>0</v>
      </c>
      <c r="D5" s="385">
        <f>SUM('2. Beräkningar'!O23)</f>
        <v>0</v>
      </c>
    </row>
    <row r="6" spans="1:4" ht="15.75" customHeight="1" x14ac:dyDescent="0.25">
      <c r="A6" s="88" t="s">
        <v>82</v>
      </c>
      <c r="B6" s="379"/>
      <c r="C6" s="380"/>
      <c r="D6" s="380"/>
    </row>
    <row r="7" spans="1:4" ht="15.75" x14ac:dyDescent="0.25">
      <c r="A7" s="85">
        <v>5152</v>
      </c>
      <c r="B7" s="382">
        <f>SUM('2. Beräkningar'!G23)</f>
        <v>0</v>
      </c>
      <c r="C7" s="386">
        <f>SUM('2. Beräkningar'!L23)</f>
        <v>0</v>
      </c>
      <c r="D7" s="386">
        <f>SUM('2. Beräkningar'!N23)</f>
        <v>0</v>
      </c>
    </row>
    <row r="8" spans="1:4" ht="15.75" customHeight="1" x14ac:dyDescent="0.25">
      <c r="A8" s="86" t="s">
        <v>83</v>
      </c>
      <c r="B8" s="382"/>
      <c r="C8" s="383"/>
      <c r="D8" s="383"/>
    </row>
    <row r="9" spans="1:4" ht="15.75" x14ac:dyDescent="0.25">
      <c r="A9" s="87">
        <v>5232</v>
      </c>
      <c r="B9" s="379">
        <f>SUM('2. Beräkningar'!K25)</f>
        <v>0</v>
      </c>
      <c r="C9" s="380">
        <f>SUM('2. Beräkningar'!M25)</f>
        <v>0</v>
      </c>
      <c r="D9" s="381">
        <f>SUM('2. Beräkningar'!O25)</f>
        <v>0</v>
      </c>
    </row>
    <row r="10" spans="1:4" ht="15.75" customHeight="1" x14ac:dyDescent="0.25">
      <c r="A10" s="88" t="s">
        <v>84</v>
      </c>
      <c r="B10" s="379"/>
      <c r="C10" s="380"/>
      <c r="D10" s="381"/>
    </row>
    <row r="11" spans="1:4" ht="15.75" x14ac:dyDescent="0.25">
      <c r="A11" s="85">
        <v>5251</v>
      </c>
      <c r="B11" s="382">
        <f>SUM('2. Beräkningar'!J26)</f>
        <v>0</v>
      </c>
      <c r="C11" s="383">
        <f>SUM('2. Beräkningar'!M26)</f>
        <v>0</v>
      </c>
      <c r="D11" s="384">
        <f>SUM('2. Beräkningar'!O26)</f>
        <v>0</v>
      </c>
    </row>
    <row r="12" spans="1:4" ht="15.75" customHeight="1" x14ac:dyDescent="0.25">
      <c r="A12" s="86" t="s">
        <v>85</v>
      </c>
      <c r="B12" s="382"/>
      <c r="C12" s="383"/>
      <c r="D12" s="384"/>
    </row>
    <row r="13" spans="1:4" ht="15.75" x14ac:dyDescent="0.25">
      <c r="A13" s="87">
        <v>5252</v>
      </c>
      <c r="B13" s="379">
        <f>SUM('2. Beräkningar'!G26)</f>
        <v>0</v>
      </c>
      <c r="C13" s="380">
        <f>SUM('2. Beräkningar'!L26)</f>
        <v>0</v>
      </c>
      <c r="D13" s="381">
        <f>SUM('2. Beräkningar'!N26)</f>
        <v>0</v>
      </c>
    </row>
    <row r="14" spans="1:4" ht="15.75" customHeight="1" x14ac:dyDescent="0.25">
      <c r="A14" s="88" t="s">
        <v>86</v>
      </c>
      <c r="B14" s="379"/>
      <c r="C14" s="380"/>
      <c r="D14" s="381"/>
    </row>
    <row r="15" spans="1:4" ht="15.75" x14ac:dyDescent="0.25">
      <c r="A15" s="85">
        <v>5261</v>
      </c>
      <c r="B15" s="382">
        <f>SUM('2. Beräkningar'!J28)</f>
        <v>0</v>
      </c>
      <c r="C15" s="383">
        <f>SUM('2. Beräkningar'!M28)</f>
        <v>0</v>
      </c>
      <c r="D15" s="388">
        <f>SUM('2. Beräkningar'!O28)</f>
        <v>0</v>
      </c>
    </row>
    <row r="16" spans="1:4" ht="15.75" customHeight="1" x14ac:dyDescent="0.25">
      <c r="A16" s="86" t="s">
        <v>87</v>
      </c>
      <c r="B16" s="382"/>
      <c r="C16" s="383"/>
      <c r="D16" s="389"/>
    </row>
    <row r="17" spans="1:4" ht="15.75" x14ac:dyDescent="0.25">
      <c r="A17" s="87">
        <v>5265</v>
      </c>
      <c r="B17" s="379">
        <f>SUM('2. Beräkningar'!G28)</f>
        <v>0</v>
      </c>
      <c r="C17" s="380">
        <f>SUM('2. Beräkningar'!L28)</f>
        <v>0</v>
      </c>
      <c r="D17" s="381">
        <f>SUM('2. Beräkningar'!N28)</f>
        <v>0</v>
      </c>
    </row>
    <row r="18" spans="1:4" ht="15.75" customHeight="1" thickBot="1" x14ac:dyDescent="0.3">
      <c r="A18" s="81" t="s">
        <v>88</v>
      </c>
      <c r="B18" s="379"/>
      <c r="C18" s="380"/>
      <c r="D18" s="381"/>
    </row>
    <row r="19" spans="1:4" ht="15.75" x14ac:dyDescent="0.25">
      <c r="A19" s="82">
        <v>52711</v>
      </c>
      <c r="B19" s="382">
        <f>SUM('2. Beräkningar'!J32)</f>
        <v>0</v>
      </c>
      <c r="C19" s="383">
        <f>SUM('2. Beräkningar'!M32)</f>
        <v>0</v>
      </c>
      <c r="D19" s="384">
        <f>SUM('2. Beräkningar'!O32)</f>
        <v>0</v>
      </c>
    </row>
    <row r="20" spans="1:4" ht="15.75" customHeight="1" x14ac:dyDescent="0.25">
      <c r="A20" s="86" t="s">
        <v>89</v>
      </c>
      <c r="B20" s="382"/>
      <c r="C20" s="383"/>
      <c r="D20" s="384"/>
    </row>
    <row r="21" spans="1:4" ht="15.75" x14ac:dyDescent="0.25">
      <c r="A21" s="87">
        <v>52721</v>
      </c>
      <c r="B21" s="379">
        <f>SUM('2. Beräkningar'!G32)</f>
        <v>0</v>
      </c>
      <c r="C21" s="380">
        <f>SUM('2. Beräkningar'!L32)</f>
        <v>0</v>
      </c>
      <c r="D21" s="381">
        <f>SUM('2. Beräkningar'!N32)</f>
        <v>0</v>
      </c>
    </row>
    <row r="22" spans="1:4" ht="15.75" customHeight="1" x14ac:dyDescent="0.25">
      <c r="A22" s="88" t="s">
        <v>92</v>
      </c>
      <c r="B22" s="379"/>
      <c r="C22" s="380"/>
      <c r="D22" s="381"/>
    </row>
    <row r="23" spans="1:4" ht="15.75" x14ac:dyDescent="0.25">
      <c r="A23" s="85">
        <v>52712</v>
      </c>
      <c r="B23" s="382">
        <f>SUM('2. Beräkningar'!J37)</f>
        <v>0</v>
      </c>
      <c r="C23" s="386">
        <f>SUM('2. Beräkningar'!M37)</f>
        <v>0</v>
      </c>
      <c r="D23" s="387">
        <f>SUM('2. Beräkningar'!O37)</f>
        <v>0</v>
      </c>
    </row>
    <row r="24" spans="1:4" ht="15.75" customHeight="1" x14ac:dyDescent="0.25">
      <c r="A24" s="86" t="s">
        <v>90</v>
      </c>
      <c r="B24" s="382"/>
      <c r="C24" s="383"/>
      <c r="D24" s="384"/>
    </row>
    <row r="25" spans="1:4" ht="15.75" x14ac:dyDescent="0.25">
      <c r="A25" s="87">
        <v>52722</v>
      </c>
      <c r="B25" s="379">
        <f>SUM('2. Beräkningar'!G37)</f>
        <v>0</v>
      </c>
      <c r="C25" s="385">
        <f>SUM('2. Beräkningar'!L37)</f>
        <v>0</v>
      </c>
      <c r="D25" s="379">
        <f>SUM('2. Beräkningar'!N40)</f>
        <v>0</v>
      </c>
    </row>
    <row r="26" spans="1:4" ht="15.75" customHeight="1" x14ac:dyDescent="0.25">
      <c r="A26" s="88" t="s">
        <v>93</v>
      </c>
      <c r="B26" s="379"/>
      <c r="C26" s="380"/>
      <c r="D26" s="381"/>
    </row>
    <row r="27" spans="1:4" ht="15.75" x14ac:dyDescent="0.25">
      <c r="A27" s="85">
        <v>52714</v>
      </c>
      <c r="B27" s="382">
        <f>SUM('2. Beräkningar'!J39)</f>
        <v>0</v>
      </c>
      <c r="C27" s="383">
        <f>SUM('2. Beräkningar'!M39)</f>
        <v>0</v>
      </c>
      <c r="D27" s="384">
        <f>SUM('2. Beräkningar'!O39)</f>
        <v>0</v>
      </c>
    </row>
    <row r="28" spans="1:4" ht="15.75" customHeight="1" x14ac:dyDescent="0.25">
      <c r="A28" s="86" t="s">
        <v>91</v>
      </c>
      <c r="B28" s="382"/>
      <c r="C28" s="383"/>
      <c r="D28" s="384"/>
    </row>
    <row r="29" spans="1:4" ht="15.75" x14ac:dyDescent="0.25">
      <c r="A29" s="87">
        <v>52724</v>
      </c>
      <c r="B29" s="379">
        <f>SUM('2. Beräkningar'!G39)</f>
        <v>0</v>
      </c>
      <c r="C29" s="380">
        <f>SUM('2. Beräkningar'!L39)</f>
        <v>0</v>
      </c>
      <c r="D29" s="381">
        <f>SUM('2. Beräkningar'!N39)</f>
        <v>0</v>
      </c>
    </row>
    <row r="30" spans="1:4" ht="15.75" customHeight="1" x14ac:dyDescent="0.25">
      <c r="A30" s="88" t="s">
        <v>94</v>
      </c>
      <c r="B30" s="379"/>
      <c r="C30" s="380"/>
      <c r="D30" s="381"/>
    </row>
    <row r="31" spans="1:4" ht="15.75" x14ac:dyDescent="0.25">
      <c r="A31" s="85">
        <v>52811</v>
      </c>
      <c r="B31" s="382">
        <f>SUM('2. Beräkningar'!J43)</f>
        <v>0</v>
      </c>
      <c r="C31" s="383">
        <f>SUM('2. Beräkningar'!M43)</f>
        <v>0</v>
      </c>
      <c r="D31" s="384">
        <f>SUM('2. Beräkningar'!O43)</f>
        <v>0</v>
      </c>
    </row>
    <row r="32" spans="1:4" ht="15.75" customHeight="1" x14ac:dyDescent="0.25">
      <c r="A32" s="86" t="s">
        <v>95</v>
      </c>
      <c r="B32" s="382"/>
      <c r="C32" s="383"/>
      <c r="D32" s="384"/>
    </row>
    <row r="33" spans="1:4" ht="15.75" x14ac:dyDescent="0.25">
      <c r="A33" s="87">
        <v>52821</v>
      </c>
      <c r="B33" s="379">
        <f>SUM('2. Beräkningar'!G43)</f>
        <v>0</v>
      </c>
      <c r="C33" s="380">
        <f>SUM('2. Beräkningar'!L43)</f>
        <v>0</v>
      </c>
      <c r="D33" s="381">
        <f>SUM('2. Beräkningar'!N43)</f>
        <v>0</v>
      </c>
    </row>
    <row r="34" spans="1:4" ht="15.75" customHeight="1" x14ac:dyDescent="0.25">
      <c r="A34" s="88" t="s">
        <v>98</v>
      </c>
      <c r="B34" s="379"/>
      <c r="C34" s="380"/>
      <c r="D34" s="381"/>
    </row>
    <row r="35" spans="1:4" ht="15.75" x14ac:dyDescent="0.25">
      <c r="A35" s="85">
        <v>52812</v>
      </c>
      <c r="B35" s="382">
        <f>SUM('2. Beräkningar'!J44)</f>
        <v>0</v>
      </c>
      <c r="C35" s="383">
        <f>SUM('2. Beräkningar'!M44)</f>
        <v>0</v>
      </c>
      <c r="D35" s="384">
        <f>SUM('2. Beräkningar'!O44)</f>
        <v>0</v>
      </c>
    </row>
    <row r="36" spans="1:4" ht="15.75" customHeight="1" x14ac:dyDescent="0.25">
      <c r="A36" s="86" t="s">
        <v>96</v>
      </c>
      <c r="B36" s="382"/>
      <c r="C36" s="383"/>
      <c r="D36" s="384"/>
    </row>
    <row r="37" spans="1:4" ht="15.75" x14ac:dyDescent="0.25">
      <c r="A37" s="87">
        <v>52822</v>
      </c>
      <c r="B37" s="379">
        <f>SUM('2. Beräkningar'!G44)</f>
        <v>0</v>
      </c>
      <c r="C37" s="380">
        <f>SUM('2. Beräkningar'!L44)</f>
        <v>0</v>
      </c>
      <c r="D37" s="381">
        <f>SUM('2. Beräkningar'!N44)</f>
        <v>0</v>
      </c>
    </row>
    <row r="38" spans="1:4" ht="15.75" customHeight="1" x14ac:dyDescent="0.25">
      <c r="A38" s="88" t="s">
        <v>99</v>
      </c>
      <c r="B38" s="379"/>
      <c r="C38" s="380"/>
      <c r="D38" s="381"/>
    </row>
    <row r="39" spans="1:4" ht="15.75" x14ac:dyDescent="0.25">
      <c r="A39" s="85">
        <v>52814</v>
      </c>
      <c r="B39" s="382">
        <f>SUM('2. Beräkningar'!J45)</f>
        <v>0</v>
      </c>
      <c r="C39" s="383">
        <f>SUM('2. Beräkningar'!M45)</f>
        <v>0</v>
      </c>
      <c r="D39" s="384">
        <f>SUM('2. Beräkningar'!O45)</f>
        <v>0</v>
      </c>
    </row>
    <row r="40" spans="1:4" ht="15.75" customHeight="1" x14ac:dyDescent="0.25">
      <c r="A40" s="86" t="s">
        <v>97</v>
      </c>
      <c r="B40" s="382"/>
      <c r="C40" s="383"/>
      <c r="D40" s="384"/>
    </row>
    <row r="41" spans="1:4" ht="15.75" x14ac:dyDescent="0.25">
      <c r="A41" s="87">
        <v>52824</v>
      </c>
      <c r="B41" s="379">
        <f>SUM('2. Beräkningar'!G45)</f>
        <v>0</v>
      </c>
      <c r="C41" s="380">
        <f>SUM('2. Beräkningar'!L45)</f>
        <v>0</v>
      </c>
      <c r="D41" s="381">
        <f>SUM('2. Beräkningar'!N45)</f>
        <v>0</v>
      </c>
    </row>
    <row r="42" spans="1:4" ht="15.75" customHeight="1" thickBot="1" x14ac:dyDescent="0.3">
      <c r="A42" s="81" t="s">
        <v>110</v>
      </c>
      <c r="B42" s="379"/>
      <c r="C42" s="380"/>
      <c r="D42" s="381"/>
    </row>
    <row r="43" spans="1:4" ht="15.75" x14ac:dyDescent="0.25">
      <c r="A43" s="82">
        <v>52815</v>
      </c>
      <c r="B43" s="382">
        <f>SUM('2. Beräkningar'!J46)</f>
        <v>0</v>
      </c>
      <c r="C43" s="383">
        <f>SUM('2. Beräkningar'!M46)</f>
        <v>0</v>
      </c>
      <c r="D43" s="384">
        <f>SUM('2. Beräkningar'!O46)</f>
        <v>0</v>
      </c>
    </row>
    <row r="44" spans="1:4" ht="15.75" customHeight="1" thickBot="1" x14ac:dyDescent="0.3">
      <c r="A44" s="79" t="s">
        <v>111</v>
      </c>
      <c r="B44" s="382"/>
      <c r="C44" s="383"/>
      <c r="D44" s="384"/>
    </row>
    <row r="45" spans="1:4" ht="15.75" x14ac:dyDescent="0.25">
      <c r="A45" s="80">
        <v>52825</v>
      </c>
      <c r="B45" s="379">
        <f>SUM('2. Beräkningar'!G46)</f>
        <v>0</v>
      </c>
      <c r="C45" s="380">
        <f>SUM('2. Beräkningar'!L46)</f>
        <v>0</v>
      </c>
      <c r="D45" s="381">
        <f>SUM('2. Beräkningar'!N46)</f>
        <v>0</v>
      </c>
    </row>
    <row r="46" spans="1:4" ht="15.75" customHeight="1" x14ac:dyDescent="0.25">
      <c r="A46" s="88" t="s">
        <v>112</v>
      </c>
      <c r="B46" s="379"/>
      <c r="C46" s="380"/>
      <c r="D46" s="381"/>
    </row>
    <row r="47" spans="1:4" ht="15.75" x14ac:dyDescent="0.25">
      <c r="A47" s="85">
        <v>52819</v>
      </c>
      <c r="B47" s="382">
        <f>SUM('2. Beräkningar'!J47)</f>
        <v>0</v>
      </c>
      <c r="C47" s="383">
        <f>SUM('2. Beräkningar'!M47)</f>
        <v>0</v>
      </c>
      <c r="D47" s="384">
        <f>SUM('2. Beräkningar'!O47)</f>
        <v>0</v>
      </c>
    </row>
    <row r="48" spans="1:4" ht="15.75" customHeight="1" x14ac:dyDescent="0.25">
      <c r="A48" s="86" t="s">
        <v>113</v>
      </c>
      <c r="B48" s="382"/>
      <c r="C48" s="383"/>
      <c r="D48" s="384"/>
    </row>
    <row r="49" spans="1:4" ht="15.75" x14ac:dyDescent="0.25">
      <c r="A49" s="87">
        <v>52829</v>
      </c>
      <c r="B49" s="379">
        <f>SUM('2. Beräkningar'!G47)</f>
        <v>0</v>
      </c>
      <c r="C49" s="380">
        <f>SUM('2. Beräkningar'!L47)</f>
        <v>0</v>
      </c>
      <c r="D49" s="381">
        <f>SUM('2. Beräkningar'!N47)</f>
        <v>0</v>
      </c>
    </row>
    <row r="50" spans="1:4" ht="15.75" customHeight="1" x14ac:dyDescent="0.25">
      <c r="A50" s="88" t="s">
        <v>115</v>
      </c>
      <c r="B50" s="379"/>
      <c r="C50" s="380"/>
      <c r="D50" s="381"/>
    </row>
    <row r="51" spans="1:4" x14ac:dyDescent="0.25">
      <c r="A51" s="89" t="s">
        <v>157</v>
      </c>
      <c r="B51" s="83">
        <f>SUM(B3:B50)</f>
        <v>0</v>
      </c>
      <c r="C51" s="83">
        <f t="shared" ref="C51:D51" si="0">SUM(C3:C50)</f>
        <v>0</v>
      </c>
      <c r="D51" s="83">
        <f t="shared" si="0"/>
        <v>0</v>
      </c>
    </row>
    <row r="52" spans="1:4" x14ac:dyDescent="0.25">
      <c r="A52" s="89" t="s">
        <v>131</v>
      </c>
      <c r="B52" s="256">
        <f>SUM(B51)/8</f>
        <v>0</v>
      </c>
      <c r="C52" s="238">
        <f t="shared" ref="C52:D52" si="1">SUM(C51)/8</f>
        <v>0</v>
      </c>
      <c r="D52" s="238">
        <f t="shared" si="1"/>
        <v>0</v>
      </c>
    </row>
    <row r="53" spans="1:4" x14ac:dyDescent="0.25">
      <c r="A53" s="90" t="s">
        <v>132</v>
      </c>
      <c r="B53" s="84">
        <f>SUM(B52)/213.75</f>
        <v>0</v>
      </c>
      <c r="C53" s="84">
        <f t="shared" ref="C53:D53" si="2">SUM(C52)/213.75</f>
        <v>0</v>
      </c>
      <c r="D53" s="84">
        <f t="shared" si="2"/>
        <v>0</v>
      </c>
    </row>
    <row r="54" spans="1:4" x14ac:dyDescent="0.25">
      <c r="A54" s="90" t="s">
        <v>165</v>
      </c>
      <c r="B54" s="84">
        <f>SUM(B53)/(0.75)</f>
        <v>0</v>
      </c>
      <c r="C54" s="84">
        <f t="shared" ref="C54:D54" si="3">SUM(C53)/(0.75)</f>
        <v>0</v>
      </c>
      <c r="D54" s="84">
        <f t="shared" si="3"/>
        <v>0</v>
      </c>
    </row>
  </sheetData>
  <mergeCells count="75">
    <mergeCell ref="B1:B2"/>
    <mergeCell ref="C1:C2"/>
    <mergeCell ref="D1:D2"/>
    <mergeCell ref="B3:B4"/>
    <mergeCell ref="C3:C4"/>
    <mergeCell ref="D3:D4"/>
    <mergeCell ref="B5:B6"/>
    <mergeCell ref="C5:C6"/>
    <mergeCell ref="D5:D6"/>
    <mergeCell ref="B7:B8"/>
    <mergeCell ref="C7:C8"/>
    <mergeCell ref="D7:D8"/>
    <mergeCell ref="B9:B10"/>
    <mergeCell ref="C9:C10"/>
    <mergeCell ref="D9:D10"/>
    <mergeCell ref="B11:B12"/>
    <mergeCell ref="C11:C12"/>
    <mergeCell ref="D11:D12"/>
    <mergeCell ref="B13:B14"/>
    <mergeCell ref="C13:C14"/>
    <mergeCell ref="D13:D14"/>
    <mergeCell ref="B15:B16"/>
    <mergeCell ref="C15:C16"/>
    <mergeCell ref="D15:D16"/>
    <mergeCell ref="B17:B18"/>
    <mergeCell ref="C17:C18"/>
    <mergeCell ref="D17:D18"/>
    <mergeCell ref="B19:B20"/>
    <mergeCell ref="C19:C20"/>
    <mergeCell ref="D19:D20"/>
    <mergeCell ref="B21:B22"/>
    <mergeCell ref="C21:C22"/>
    <mergeCell ref="D21:D22"/>
    <mergeCell ref="B23:B24"/>
    <mergeCell ref="C23:C24"/>
    <mergeCell ref="D23:D24"/>
    <mergeCell ref="B25:B26"/>
    <mergeCell ref="C25:C26"/>
    <mergeCell ref="D25:D26"/>
    <mergeCell ref="B27:B28"/>
    <mergeCell ref="C27:C28"/>
    <mergeCell ref="D27:D28"/>
    <mergeCell ref="B29:B30"/>
    <mergeCell ref="C29:C30"/>
    <mergeCell ref="D29:D30"/>
    <mergeCell ref="B31:B32"/>
    <mergeCell ref="C31:C32"/>
    <mergeCell ref="D31:D32"/>
    <mergeCell ref="B33:B34"/>
    <mergeCell ref="C33:C34"/>
    <mergeCell ref="D33:D34"/>
    <mergeCell ref="B35:B36"/>
    <mergeCell ref="C35:C36"/>
    <mergeCell ref="D35:D36"/>
    <mergeCell ref="B37:B38"/>
    <mergeCell ref="C37:C38"/>
    <mergeCell ref="D37:D38"/>
    <mergeCell ref="B39:B40"/>
    <mergeCell ref="C39:C40"/>
    <mergeCell ref="D39:D40"/>
    <mergeCell ref="B41:B42"/>
    <mergeCell ref="C41:C42"/>
    <mergeCell ref="D41:D42"/>
    <mergeCell ref="B43:B44"/>
    <mergeCell ref="C43:C44"/>
    <mergeCell ref="D43:D44"/>
    <mergeCell ref="B49:B50"/>
    <mergeCell ref="C49:C50"/>
    <mergeCell ref="D49:D50"/>
    <mergeCell ref="B45:B46"/>
    <mergeCell ref="C45:C46"/>
    <mergeCell ref="D45:D46"/>
    <mergeCell ref="B47:B48"/>
    <mergeCell ref="C47:C48"/>
    <mergeCell ref="D47:D4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DA493-58D2-427E-85EF-F0CBA89742EB}">
  <dimension ref="A1:F7"/>
  <sheetViews>
    <sheetView workbookViewId="0">
      <selection activeCell="D15" sqref="D15"/>
    </sheetView>
  </sheetViews>
  <sheetFormatPr defaultRowHeight="15" x14ac:dyDescent="0.25"/>
  <cols>
    <col min="1" max="1" width="46.140625" customWidth="1"/>
    <col min="2" max="2" width="21.85546875" bestFit="1" customWidth="1"/>
    <col min="3" max="3" width="29.28515625" bestFit="1" customWidth="1"/>
    <col min="4" max="4" width="26" bestFit="1" customWidth="1"/>
    <col min="5" max="5" width="23.28515625" bestFit="1" customWidth="1"/>
    <col min="6" max="6" width="20" bestFit="1" customWidth="1"/>
  </cols>
  <sheetData>
    <row r="1" spans="1:6" ht="18.75" x14ac:dyDescent="0.3">
      <c r="A1" s="39" t="s">
        <v>79</v>
      </c>
    </row>
    <row r="4" spans="1:6" x14ac:dyDescent="0.25">
      <c r="A4" s="77" t="s">
        <v>58</v>
      </c>
      <c r="B4" s="77" t="s">
        <v>166</v>
      </c>
      <c r="C4" s="77" t="s">
        <v>167</v>
      </c>
      <c r="D4" s="77" t="s">
        <v>134</v>
      </c>
      <c r="E4" s="77" t="s">
        <v>135</v>
      </c>
      <c r="F4" s="77" t="s">
        <v>136</v>
      </c>
    </row>
    <row r="5" spans="1:6" x14ac:dyDescent="0.25">
      <c r="A5" s="42" t="s">
        <v>127</v>
      </c>
      <c r="B5" s="44">
        <f>SUM('2. Beräkningar'!K50)</f>
        <v>0</v>
      </c>
      <c r="C5" s="43">
        <f>SUM(B5)*(1/0.75)</f>
        <v>0</v>
      </c>
      <c r="D5" s="43">
        <f>C5*800</f>
        <v>0</v>
      </c>
      <c r="E5" s="237">
        <v>0</v>
      </c>
      <c r="F5" s="43">
        <f>D5-E5</f>
        <v>0</v>
      </c>
    </row>
    <row r="6" spans="1:6" x14ac:dyDescent="0.25">
      <c r="A6" s="60"/>
    </row>
    <row r="7" spans="1:6" x14ac:dyDescent="0.25">
      <c r="A7" t="s">
        <v>133</v>
      </c>
    </row>
  </sheetData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D a t a M a s h u p   x m l n s = " h t t p : / / s c h e m a s . m i c r o s o f t . c o m / D a t a M a s h u p " > A A A A A B Q D A A B Q S w M E F A A C A A g A U Y N 2 U 8 t b p Y K k A A A A 9 Q A A A B I A H A B D b 2 5 m a W c v U G F j a 2 F n Z S 5 4 b W w g o h g A K K A U A A A A A A A A A A A A A A A A A A A A A A A A A A A A h Y + 9 D o I w H M R f h X T v B + h A y J 8 y G D d J T E i M a 1 M q N E I x t F D e z c F H 8 h X E K O r m e P e 7 S + 7 u 1 x t k U 9 s E o + q t 7 k y K Q s J Q o I z s S m 2 q F A 3 u h G O U c d g L e R a V C u a w s c l k d Y p q 5 y 4 J p d 5 7 4 l e k 6 y s a M R b S Y 7 4 r Z K 1 a g b W x T h i p 0 K d V / m 8 h D o f X G B 6 R e E 1 i N k 8 C u n i Q a / P l 0 c y e 9 M e E z d C 4 o V f c j r j Y A l 0 k 0 P c F / g B Q S w M E F A A C A A g A U Y N 2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G D d l M o i k e 4 D g A A A B E A A A A T A B w A R m 9 y b X V s Y X M v U 2 V j d G l v b j E u b S C i G A A o o B Q A A A A A A A A A A A A A A A A A A A A A A A A A A A A r T k 0 u y c z P U w i G 0 I b W A F B L A Q I t A B Q A A g A I A F G D d l P L W 6 W C p A A A A P U A A A A S A A A A A A A A A A A A A A A A A A A A A A B D b 2 5 m a W c v U G F j a 2 F n Z S 5 4 b W x Q S w E C L Q A U A A I A C A B R g 3 Z T D 8 r p q 6 Q A A A D p A A A A E w A A A A A A A A A A A A A A A A D w A A A A W 0 N v b n R l b n R f V H l w Z X N d L n h t b F B L A Q I t A B Q A A g A I A F G D d l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8 q A x 0 T a O n R q k 5 D 0 B l t 8 P R A A A A A A I A A A A A A A N m A A D A A A A A E A A A A M H I s 4 Z Q O K W X 5 O M B 6 X P p c e 4 A A A A A B I A A A K A A A A A Q A A A A j 1 b T t 3 k k S y q i k T r v d y F X w 1 A A A A A m l c r I / X 5 e y 3 O J b J M H D 3 w Y n k m n k g 4 R 3 i R H C h D 7 b L 7 D 5 m Z v H 4 h 0 l n M e X l K d j I I 2 x B y 4 5 D 8 j N K u s c 5 f k z 0 d 1 4 G V D k 4 r 2 q F o C q J M 7 / 4 l d D z p L F h Q A A A D 2 0 I C I R 6 r w E x c K 3 o J O G d O N k b 9 G l w = =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6A202DE121584EB1ACCFEE44BED150" ma:contentTypeVersion="0" ma:contentTypeDescription="Skapa ett nytt dokument." ma:contentTypeScope="" ma:versionID="22373aedecb1bcfcc7ac6744219338d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72522bfafe7cd258b394a6cd78a6eb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 ma:readOnly="true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4A819F-8EBC-46FF-BC2D-ACFA12704A5C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1769389-8223-4EA5-AF06-758726630BB6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B416AEA0-D449-4953-AEFE-61F2025E10C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C419A8E-735C-4CA0-8CC3-7A6DCED583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1. Riskbedömning områdesskydd</vt:lpstr>
      <vt:lpstr>2. Beräkningar</vt:lpstr>
      <vt:lpstr>3. Tabell till textmall</vt:lpstr>
      <vt:lpstr>4. Sammanräkning kostnad FAPT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Höök-Patriksson Kristina</dc:creator>
  <cp:lastModifiedBy>Höök-Patriksson Kristina</cp:lastModifiedBy>
  <cp:lastPrinted>2023-10-02T14:34:03Z</cp:lastPrinted>
  <dcterms:created xsi:type="dcterms:W3CDTF">2017-12-14T14:20:16Z</dcterms:created>
  <dcterms:modified xsi:type="dcterms:W3CDTF">2024-01-10T09:36:19Z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0x0101005B6A202DE121584EB1ACCFEE44BED150</vt:lpwstr>
  </property>
</Properties>
</file>